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L:\WSRD\Technical Assistance Program (TAP) P177\Water Audit Program Docs\"/>
    </mc:Choice>
  </mc:AlternateContent>
  <bookViews>
    <workbookView xWindow="0" yWindow="0" windowWidth="28800" windowHeight="12888"/>
  </bookViews>
  <sheets>
    <sheet name="WATER AUDIT-INPUTS" sheetId="1" r:id="rId1"/>
    <sheet name="WATER BALANCE-SUMMARY" sheetId="3" r:id="rId2"/>
    <sheet name="Utility Tools and Performance" sheetId="4" r:id="rId3"/>
  </sheets>
  <definedNames>
    <definedName name="_xlnm.Print_Area" localSheetId="0">'WATER AUDIT-INPUTS'!$A$1:$H$906</definedName>
    <definedName name="_xlnm.Print_Area" localSheetId="1">'WATER BALANCE-SUMMARY'!$A$1:$AG$36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9" i="1" l="1"/>
  <c r="E169" i="1" l="1"/>
  <c r="L8" i="3" s="1"/>
  <c r="L24" i="3"/>
  <c r="L28" i="3"/>
  <c r="F79" i="1"/>
  <c r="E898" i="1" l="1"/>
  <c r="E903" i="1" s="1"/>
  <c r="E883" i="1"/>
  <c r="E888" i="1" s="1"/>
  <c r="E868" i="1"/>
  <c r="E873" i="1" s="1"/>
  <c r="E845" i="1"/>
  <c r="E850" i="1" s="1"/>
  <c r="E830" i="1"/>
  <c r="E835" i="1" s="1"/>
  <c r="E815" i="1"/>
  <c r="E820" i="1" s="1"/>
  <c r="E792" i="1"/>
  <c r="E797" i="1" s="1"/>
  <c r="E777" i="1"/>
  <c r="E782" i="1" s="1"/>
  <c r="E762" i="1"/>
  <c r="E767" i="1" s="1"/>
  <c r="E739" i="1"/>
  <c r="E744" i="1" s="1"/>
  <c r="E724" i="1"/>
  <c r="E729" i="1" s="1"/>
  <c r="E709" i="1"/>
  <c r="E714" i="1" s="1"/>
  <c r="E686" i="1"/>
  <c r="E691" i="1" s="1"/>
  <c r="E671" i="1"/>
  <c r="E676" i="1" s="1"/>
  <c r="E656" i="1"/>
  <c r="E661" i="1" s="1"/>
  <c r="E633" i="1"/>
  <c r="E638" i="1" s="1"/>
  <c r="E618" i="1"/>
  <c r="E623" i="1" s="1"/>
  <c r="E603" i="1"/>
  <c r="E608" i="1" s="1"/>
  <c r="F34" i="4" l="1"/>
  <c r="F35" i="4" s="1"/>
  <c r="G30" i="4" l="1"/>
  <c r="G32" i="4" s="1"/>
  <c r="G31" i="4" l="1"/>
  <c r="G34" i="4"/>
  <c r="E248" i="1" l="1"/>
  <c r="B23" i="3" l="1"/>
  <c r="L18" i="3" l="1"/>
  <c r="L16" i="3"/>
  <c r="F218" i="1"/>
  <c r="F222" i="1" s="1"/>
  <c r="F204" i="1"/>
  <c r="K204" i="1" s="1"/>
  <c r="L14" i="3"/>
  <c r="L10" i="3"/>
  <c r="F32" i="3"/>
  <c r="E163" i="1"/>
  <c r="E154" i="1"/>
  <c r="E145" i="1"/>
  <c r="E103" i="1"/>
  <c r="E111" i="1"/>
  <c r="E253" i="1"/>
  <c r="E264" i="1"/>
  <c r="E269" i="1" l="1"/>
  <c r="E168" i="1"/>
  <c r="L22" i="3" s="1"/>
  <c r="F32" i="4" l="1"/>
  <c r="G72" i="1"/>
  <c r="J9" i="3"/>
  <c r="E121" i="1"/>
  <c r="E75" i="1" s="1"/>
  <c r="F118" i="1"/>
  <c r="F121" i="1" s="1"/>
  <c r="F116" i="1"/>
  <c r="F114" i="1"/>
  <c r="F54" i="4" l="1"/>
  <c r="F43" i="4"/>
  <c r="F30" i="3"/>
  <c r="F95" i="1"/>
  <c r="F200" i="1"/>
  <c r="F198" i="1"/>
  <c r="F214" i="1"/>
  <c r="F192" i="1"/>
  <c r="F185" i="1"/>
  <c r="F189" i="1"/>
  <c r="F187" i="1"/>
  <c r="F196" i="1"/>
  <c r="F194" i="1"/>
  <c r="F178" i="1"/>
  <c r="F183" i="1"/>
  <c r="F139" i="1"/>
  <c r="F124" i="1"/>
  <c r="F125" i="1" s="1"/>
  <c r="F126" i="1" s="1"/>
  <c r="F585" i="1"/>
  <c r="F580" i="1"/>
  <c r="E580" i="1"/>
  <c r="E585" i="1" s="1"/>
  <c r="F578" i="1"/>
  <c r="F576" i="1"/>
  <c r="F570" i="1"/>
  <c r="F565" i="1"/>
  <c r="E565" i="1"/>
  <c r="E570" i="1" s="1"/>
  <c r="F563" i="1"/>
  <c r="F561" i="1"/>
  <c r="F555" i="1"/>
  <c r="F550" i="1"/>
  <c r="E550" i="1"/>
  <c r="E555" i="1" s="1"/>
  <c r="F548" i="1"/>
  <c r="F546" i="1"/>
  <c r="F532" i="1"/>
  <c r="F527" i="1"/>
  <c r="E527" i="1"/>
  <c r="E532" i="1" s="1"/>
  <c r="F525" i="1"/>
  <c r="F523" i="1"/>
  <c r="F517" i="1"/>
  <c r="F512" i="1"/>
  <c r="E512" i="1"/>
  <c r="E517" i="1" s="1"/>
  <c r="F510" i="1"/>
  <c r="F508" i="1"/>
  <c r="F502" i="1"/>
  <c r="F497" i="1"/>
  <c r="E497" i="1"/>
  <c r="E502" i="1" s="1"/>
  <c r="F495" i="1"/>
  <c r="F493" i="1"/>
  <c r="F479" i="1"/>
  <c r="F474" i="1"/>
  <c r="E474" i="1"/>
  <c r="E479" i="1" s="1"/>
  <c r="F472" i="1"/>
  <c r="F470" i="1"/>
  <c r="F464" i="1"/>
  <c r="F459" i="1"/>
  <c r="E459" i="1"/>
  <c r="E464" i="1" s="1"/>
  <c r="F457" i="1"/>
  <c r="F455" i="1"/>
  <c r="F449" i="1"/>
  <c r="F444" i="1"/>
  <c r="E444" i="1"/>
  <c r="E449" i="1" s="1"/>
  <c r="F442" i="1"/>
  <c r="F440" i="1"/>
  <c r="F426" i="1"/>
  <c r="F421" i="1"/>
  <c r="E421" i="1"/>
  <c r="E426" i="1" s="1"/>
  <c r="F419" i="1"/>
  <c r="F417" i="1"/>
  <c r="F411" i="1"/>
  <c r="F406" i="1"/>
  <c r="E406" i="1"/>
  <c r="E411" i="1" s="1"/>
  <c r="F404" i="1"/>
  <c r="F402" i="1"/>
  <c r="F396" i="1"/>
  <c r="F391" i="1"/>
  <c r="E391" i="1"/>
  <c r="E396" i="1" s="1"/>
  <c r="F389" i="1"/>
  <c r="F387" i="1"/>
  <c r="F373" i="1"/>
  <c r="F368" i="1"/>
  <c r="E368" i="1"/>
  <c r="E373" i="1" s="1"/>
  <c r="F366" i="1"/>
  <c r="F364" i="1"/>
  <c r="F358" i="1"/>
  <c r="F353" i="1"/>
  <c r="E353" i="1"/>
  <c r="E358" i="1" s="1"/>
  <c r="F351" i="1"/>
  <c r="F349" i="1"/>
  <c r="F343" i="1"/>
  <c r="F338" i="1"/>
  <c r="E338" i="1"/>
  <c r="E343" i="1" s="1"/>
  <c r="F336" i="1"/>
  <c r="F334" i="1"/>
  <c r="F320" i="1"/>
  <c r="F315" i="1"/>
  <c r="E315" i="1"/>
  <c r="E320" i="1" s="1"/>
  <c r="F313" i="1"/>
  <c r="F311" i="1"/>
  <c r="F305" i="1"/>
  <c r="F300" i="1"/>
  <c r="E300" i="1"/>
  <c r="E305" i="1" s="1"/>
  <c r="F298" i="1"/>
  <c r="F296" i="1"/>
  <c r="F290" i="1"/>
  <c r="F285" i="1"/>
  <c r="E285" i="1"/>
  <c r="F283" i="1"/>
  <c r="F281" i="1"/>
  <c r="F269" i="1"/>
  <c r="F264" i="1"/>
  <c r="F262" i="1"/>
  <c r="F260" i="1"/>
  <c r="F253" i="1"/>
  <c r="F248" i="1"/>
  <c r="F246" i="1"/>
  <c r="F244" i="1"/>
  <c r="F234" i="1"/>
  <c r="F235" i="1" s="1"/>
  <c r="F236" i="1" s="1"/>
  <c r="E200" i="1"/>
  <c r="L12" i="3" s="1"/>
  <c r="F76" i="1"/>
  <c r="F77" i="1" s="1"/>
  <c r="F72" i="1"/>
  <c r="F75" i="1" s="1"/>
  <c r="F148" i="1" l="1"/>
  <c r="F157" i="1" s="1"/>
  <c r="F166" i="1"/>
  <c r="F168" i="1" s="1"/>
  <c r="E234" i="1"/>
  <c r="F903" i="1"/>
  <c r="F873" i="1"/>
  <c r="F835" i="1"/>
  <c r="F797" i="1"/>
  <c r="F767" i="1"/>
  <c r="F729" i="1"/>
  <c r="F691" i="1"/>
  <c r="F661" i="1"/>
  <c r="F623" i="1"/>
  <c r="F739" i="1"/>
  <c r="F813" i="1"/>
  <c r="F707" i="1"/>
  <c r="F773" i="1"/>
  <c r="F667" i="1"/>
  <c r="F898" i="1"/>
  <c r="F868" i="1"/>
  <c r="F830" i="1"/>
  <c r="F792" i="1"/>
  <c r="F762" i="1"/>
  <c r="F724" i="1"/>
  <c r="F686" i="1"/>
  <c r="F656" i="1"/>
  <c r="F618" i="1"/>
  <c r="F815" i="1"/>
  <c r="F603" i="1"/>
  <c r="F843" i="1"/>
  <c r="F775" i="1"/>
  <c r="F669" i="1"/>
  <c r="F896" i="1"/>
  <c r="F866" i="1"/>
  <c r="F828" i="1"/>
  <c r="F790" i="1"/>
  <c r="F760" i="1"/>
  <c r="F722" i="1"/>
  <c r="F684" i="1"/>
  <c r="F654" i="1"/>
  <c r="F616" i="1"/>
  <c r="F850" i="1"/>
  <c r="F820" i="1"/>
  <c r="F782" i="1"/>
  <c r="F744" i="1"/>
  <c r="F676" i="1"/>
  <c r="F638" i="1"/>
  <c r="F883" i="1"/>
  <c r="F709" i="1"/>
  <c r="F671" i="1"/>
  <c r="F631" i="1"/>
  <c r="F735" i="1"/>
  <c r="F599" i="1"/>
  <c r="F894" i="1"/>
  <c r="F864" i="1"/>
  <c r="F826" i="1"/>
  <c r="F788" i="1"/>
  <c r="F758" i="1"/>
  <c r="F720" i="1"/>
  <c r="F682" i="1"/>
  <c r="F652" i="1"/>
  <c r="F614" i="1"/>
  <c r="F714" i="1"/>
  <c r="F608" i="1"/>
  <c r="F845" i="1"/>
  <c r="F777" i="1"/>
  <c r="F633" i="1"/>
  <c r="F737" i="1"/>
  <c r="F601" i="1"/>
  <c r="F879" i="1"/>
  <c r="F811" i="1"/>
  <c r="F629" i="1"/>
  <c r="F888" i="1"/>
  <c r="F881" i="1"/>
  <c r="F841" i="1"/>
  <c r="F705" i="1"/>
  <c r="F78" i="1"/>
  <c r="F107" i="1"/>
  <c r="F111" i="1" s="1"/>
  <c r="F103" i="1"/>
  <c r="N8" i="3"/>
  <c r="E76" i="1" s="1"/>
  <c r="J13" i="3"/>
  <c r="E77" i="1" s="1"/>
  <c r="E290" i="1"/>
  <c r="F169" i="1"/>
  <c r="F167" i="1" s="1"/>
  <c r="E236" i="1" l="1"/>
  <c r="E95" i="1" s="1"/>
  <c r="E126" i="1" s="1"/>
  <c r="J204" i="1" s="1"/>
  <c r="H8" i="3"/>
  <c r="E91" i="1"/>
  <c r="E235" i="1" l="1"/>
  <c r="E124" i="1"/>
  <c r="B8" i="3"/>
  <c r="B43" i="3" s="1"/>
  <c r="E93" i="1"/>
  <c r="E125" i="1" s="1"/>
  <c r="L26" i="3" s="1"/>
  <c r="E222" i="1" l="1"/>
  <c r="D8" i="3"/>
  <c r="L20" i="3" s="1"/>
  <c r="F8" i="3" l="1"/>
  <c r="E72" i="1"/>
  <c r="G75" i="1" s="1"/>
  <c r="J22" i="3"/>
  <c r="E78" i="1" s="1"/>
  <c r="C43" i="3"/>
  <c r="D43" i="3"/>
  <c r="E43" i="3"/>
  <c r="G78" i="1" l="1"/>
  <c r="G77" i="1"/>
  <c r="G76" i="1"/>
  <c r="F43" i="3"/>
  <c r="M28" i="3"/>
  <c r="M16" i="3"/>
  <c r="K13" i="3"/>
  <c r="M12" i="3"/>
  <c r="M10" i="3"/>
  <c r="M14" i="3"/>
  <c r="G8" i="3"/>
  <c r="G43" i="3" s="1"/>
  <c r="M24" i="3"/>
  <c r="M18" i="3"/>
  <c r="M22" i="3"/>
  <c r="K9" i="3"/>
  <c r="M8" i="3"/>
  <c r="O8" i="3"/>
  <c r="I8" i="3"/>
  <c r="K22" i="3"/>
  <c r="M26" i="3"/>
  <c r="M20" i="3" l="1"/>
  <c r="M43" i="3" s="1"/>
  <c r="N12" i="3"/>
  <c r="L43" i="3"/>
  <c r="J16" i="3"/>
  <c r="E79" i="1" s="1"/>
  <c r="G79" i="1" l="1"/>
  <c r="F50" i="4"/>
  <c r="F51" i="4" s="1"/>
  <c r="F48" i="4"/>
  <c r="K16" i="3"/>
  <c r="K43" i="3" s="1"/>
  <c r="F31" i="4"/>
  <c r="F53" i="4" s="1"/>
  <c r="N43" i="3"/>
  <c r="O12" i="3"/>
  <c r="H16" i="3"/>
  <c r="F30" i="4" s="1"/>
  <c r="J43" i="3"/>
  <c r="J79" i="1" l="1"/>
  <c r="K79" i="1" s="1"/>
  <c r="O43" i="3"/>
  <c r="F47" i="4"/>
  <c r="F41" i="4"/>
  <c r="F40" i="4"/>
  <c r="F39" i="4"/>
  <c r="H43" i="3"/>
  <c r="I16" i="3"/>
  <c r="I43" i="3" s="1"/>
</calcChain>
</file>

<file path=xl/comments1.xml><?xml version="1.0" encoding="utf-8"?>
<comments xmlns="http://schemas.openxmlformats.org/spreadsheetml/2006/main">
  <authors>
    <author>Thomas Kiger</author>
  </authors>
  <commentList>
    <comment ref="E103" authorId="0" shapeId="0">
      <text>
        <r>
          <rPr>
            <b/>
            <sz val="9"/>
            <color indexed="81"/>
            <rFont val="Tahoma"/>
            <family val="2"/>
          </rPr>
          <t>Thomas Kiger:</t>
        </r>
        <r>
          <rPr>
            <sz val="9"/>
            <color indexed="81"/>
            <rFont val="Tahoma"/>
            <family val="2"/>
          </rPr>
          <t xml:space="preserve">
Meter accuracy corrections may be required.</t>
        </r>
      </text>
    </comment>
  </commentList>
</comments>
</file>

<file path=xl/sharedStrings.xml><?xml version="1.0" encoding="utf-8"?>
<sst xmlns="http://schemas.openxmlformats.org/spreadsheetml/2006/main" count="996" uniqueCount="298">
  <si>
    <t>INTRODUCTION:</t>
  </si>
  <si>
    <t>GENERAL INSTRUCTIONS FOR USING AUTOMATED WATER AUDIT WORKSHEET:</t>
  </si>
  <si>
    <t>1.  Prior to starting, make a "working" copy of this file.  Archive the original so that</t>
  </si>
  <si>
    <t xml:space="preserve">     you can start from scratch, if necessary.</t>
  </si>
  <si>
    <t>SOUTHWEST FLORIDA WATER MANAGEMENT DISTRICT</t>
  </si>
  <si>
    <t>PAGE 1</t>
  </si>
  <si>
    <t>Name of Permittee:</t>
  </si>
  <si>
    <t>TRIAL</t>
  </si>
  <si>
    <t>Enter the name as it appears on the Water Use Permit (e.g., City of Tampa, Orange Lake Utilities, etc.).</t>
  </si>
  <si>
    <t>Water Use Permit #:</t>
  </si>
  <si>
    <t>NA</t>
  </si>
  <si>
    <t>Enter the number on the Water Use Permit.</t>
  </si>
  <si>
    <t>Report Date:</t>
  </si>
  <si>
    <t>Enter the date that the water audit is required (e.g., January 1993).</t>
  </si>
  <si>
    <t>Audit Period:</t>
  </si>
  <si>
    <t>Indicate the time period over which data for the audit was compiled.  Ideally, this should be the most recent 12-month period.</t>
  </si>
  <si>
    <t xml:space="preserve">     (for example, January 2010 - December 2010)</t>
  </si>
  <si>
    <t>Unit of Measure Used Throughout Worksheet (Gallons, 1000s Cu Ft, etc.) : *</t>
  </si>
  <si>
    <t>Gallons</t>
  </si>
  <si>
    <t>Change only if using Unit of Measure other than Gallons</t>
  </si>
  <si>
    <t>(Change if using Unit of Measure other than Gallons)</t>
  </si>
  <si>
    <t>LINE</t>
  </si>
  <si>
    <t>ITEM</t>
  </si>
  <si>
    <t>QUANTITY *</t>
  </si>
  <si>
    <t>%</t>
  </si>
  <si>
    <t>PAGE 2</t>
  </si>
  <si>
    <t xml:space="preserve">                                </t>
  </si>
  <si>
    <t xml:space="preserve">     </t>
  </si>
  <si>
    <t>Record the total number of connections and the number of meters tested.  Ideally, random service meter testing will include five (5) percent of all service meters in use.</t>
  </si>
  <si>
    <t>Total Number of Service Meters (Connections)</t>
  </si>
  <si>
    <t>Number Tested</t>
  </si>
  <si>
    <t xml:space="preserve">         (from meter reading or "billing" records)</t>
  </si>
  <si>
    <t xml:space="preserve">   </t>
  </si>
  <si>
    <t>PAGE 3</t>
  </si>
  <si>
    <t xml:space="preserve">    Submit calculations and frequency, i.e., schedule of use,  for each category used.)</t>
  </si>
  <si>
    <t xml:space="preserve">     a. Fire Fighting, Testing, and Training:</t>
  </si>
  <si>
    <t>Entry required only if applicable (Depending on meter location, this may be metered).</t>
  </si>
  <si>
    <t>The final meter reading is the reading at the conclusion of the audit period.  If the audit period is for the twelve (12) month period from January through December, this entry would be the last source meter reading in December (e.g., December 31st).</t>
  </si>
  <si>
    <t>The preliminary meter reading is the reading at the beginning of the audit period.  If the audit period is for the twelve (12) month period from January through December, this entry would be the first source meter reading in January (e.g., January 1st).</t>
  </si>
  <si>
    <t>Note:  Use the remaining portion of Form 5 only if more than one (1) source meter is being used in the water audit.  If only one (1) meter exists, the remaining entries on Form 5 are not applicable.</t>
  </si>
  <si>
    <t>-END OF FILE-</t>
  </si>
  <si>
    <t>Note: The audit billing period should match production meter reading dates.</t>
  </si>
  <si>
    <t>Metered sales to water service lines for the audit period</t>
  </si>
  <si>
    <t>Note: The production meter reading dates should match the audit billing period</t>
  </si>
  <si>
    <t>SOURCE WATER PRODUCTION METER #1</t>
  </si>
  <si>
    <t>ADDITIONAL SOURCE WATER PRODUCTION METERS</t>
  </si>
  <si>
    <t>SWFWMD DID#</t>
  </si>
  <si>
    <t>Confidence</t>
  </si>
  <si>
    <t xml:space="preserve">     a. Filter Backwashing, Metered Treatment Process Losses </t>
  </si>
  <si>
    <t xml:space="preserve">     b. Well Purging</t>
  </si>
  <si>
    <t xml:space="preserve">     c. Other Quantified Treatment Losses</t>
  </si>
  <si>
    <t>(Chlorine Analyzer Feed, Lube Lines, etc)</t>
  </si>
  <si>
    <t xml:space="preserve">Total treatment losses are the difference between raw source water production and the finished water delivered to the distribution system. </t>
  </si>
  <si>
    <t>Fill out the raw water production for the audit period for each production meter (usually one per well).</t>
  </si>
  <si>
    <t>If production meters have been tested recently, a percentage adjustment may be used for each meter.</t>
  </si>
  <si>
    <t xml:space="preserve">         (Metered, Billed uses: Commercial, Industrial, Agriculture, etc)</t>
  </si>
  <si>
    <t xml:space="preserve">         (METERED ONLY, tank trucks, construction, etc)</t>
  </si>
  <si>
    <t xml:space="preserve">     a. Total Metered Water Imports:</t>
  </si>
  <si>
    <t>No entry required:  Automatically calculated</t>
  </si>
  <si>
    <t xml:space="preserve">       (ONLY include identified individual leaks and breaks that </t>
  </si>
  <si>
    <t xml:space="preserve">        have been accounted based on leakage rates and times).</t>
  </si>
  <si>
    <t xml:space="preserve">     c. Street Cleaning:                                                                 </t>
  </si>
  <si>
    <t xml:space="preserve">     e. Water Quality Testing:</t>
  </si>
  <si>
    <t xml:space="preserve">     f. Storm Drain Flushing:                                                            </t>
  </si>
  <si>
    <t xml:space="preserve">     g. Sewer Flushing:                                                                              </t>
  </si>
  <si>
    <t xml:space="preserve">     (Include accounted water main flushing for water quality purposes)</t>
  </si>
  <si>
    <t xml:space="preserve">     a. Repaired Distribution System Leaks/Line Breaks:                                                   </t>
  </si>
  <si>
    <t>% OF TOTAL</t>
  </si>
  <si>
    <t xml:space="preserve"> The cells in this file are color-coded to aid the user. Example cells are illustrated below.</t>
  </si>
  <si>
    <t>INPUT</t>
  </si>
  <si>
    <t>GREEN CELLS ARE MANDATORY INPUTS</t>
  </si>
  <si>
    <t>BLUE CELLS ARE OPTIONAL INPUTS. USE THESE ITEMS IF THEY PERTAIN TO</t>
  </si>
  <si>
    <t>YOUR UTILITY. OTHERWISE, LEAVE THESE CELLS BLANK OR ENTER "0".</t>
  </si>
  <si>
    <t>RED CELLS ARE CALCULATED VALUES (OUTPUTS). DO NOT ENTER DATA IN RED CELLS.</t>
  </si>
  <si>
    <t>PAGE 4</t>
  </si>
  <si>
    <t>in the audit period, then you could fill the confidence cell next to the  "Exports" input with "100%."</t>
  </si>
  <si>
    <t>Depending on you confidence, this cell will change from red to green, and this is useful in tracking</t>
  </si>
  <si>
    <t>which water uses are known, and developing a plan to measure or meter different water uses.</t>
  </si>
  <si>
    <t xml:space="preserve">  Next to each input, there is a cell labeled "Confidence." On a scale of 0% to 100%, fill out how confident you</t>
  </si>
  <si>
    <t>are in the number you entered. For example, if you know there was no water exported to other utilities</t>
  </si>
  <si>
    <t xml:space="preserve">     d. Total Imports (Metered, Corrected):</t>
  </si>
  <si>
    <t>Well Name/ Meter Brand (Manufacturer) / Serial No.</t>
  </si>
  <si>
    <t xml:space="preserve">     Meter Data:</t>
  </si>
  <si>
    <t xml:space="preserve">WATER AUDIT SUMMARY </t>
  </si>
  <si>
    <t>WATER AUDIT SUMMARY</t>
  </si>
  <si>
    <t>TOTAL SYSTEM WATER SUPPLY</t>
  </si>
  <si>
    <t xml:space="preserve">This is a summary page. Please fill out the water use data in pages 2 through 4. Please fill out raw source water </t>
  </si>
  <si>
    <t xml:space="preserve">     h. Other Accounted Uses (Specify and Document):                                                       </t>
  </si>
  <si>
    <t>production on the Raw Source Water Production Worksheet, FORM 5.</t>
  </si>
  <si>
    <t>FORM 5.   RAW SOURCE WATER PRODUCTION WORKSHEET - Automated Version, Page 6</t>
  </si>
  <si>
    <t>FORM 5.   RAW SOURCE WATER PRODUCTION WORKSHEET - Automated Version, Page 7</t>
  </si>
  <si>
    <t>FORM 5.   RAW SOURCE WATER PRODUCTION WORKSHEET - Automated Version, Page 5</t>
  </si>
  <si>
    <t>FORM 5.   RAW SOURCE WATER PRODUCTION WORKSHEET - Automated Version, Page 8</t>
  </si>
  <si>
    <t>FORM 5.  RAW SOURCE WATER PRODUCTION WORKSHEET - Automated Version, Page 9</t>
  </si>
  <si>
    <t>FORM 5.   RAW SOURCE WATER PRODUCTION WORKSHEET - Automated Version, Page 10</t>
  </si>
  <si>
    <t>FORM 5.   RAW SOURCE WATER PRODUCTION WORKSHEET - Automated Version, Page 11</t>
  </si>
  <si>
    <t>WATER AUDIT WORKSHEET</t>
  </si>
  <si>
    <t>STEPS:</t>
  </si>
  <si>
    <t xml:space="preserve">2) Fill out the water supply data on page 2. This will incorporate imports, exports, and treatment losses to the raw water production, to determine how much water is entering the distribution system. </t>
  </si>
  <si>
    <t xml:space="preserve">3) Fill out the water use data on pages 3-4. Page 3 focuses on metered, billed water use (revenue water). Page 4 focuses on authorized, non-revenue water uses, such as fire training. </t>
  </si>
  <si>
    <t>4) Once pages 2-4 and the raw source water production section are complete, a summary of the system water balance is provided on page 1. This will include a calculation of unaccounted water, and overall water loss.</t>
  </si>
  <si>
    <t>Note: There are additional instructions and guidance for most inputs in the water balance worksheet. These notes are located to the right of each section. Scrolling to the right may be needed to read these instructions.</t>
  </si>
  <si>
    <t>This tool is intended to be used as a diagnostic tool to indentify water losses and aid in developing a remedial action plan to reduce water losses in a public supply system. The use of this tool for water audit purposes and decision making is the responsibility of the utility. Note that some sections are simplified from the reporting criteria required for the Public Supply Annual Report.</t>
  </si>
  <si>
    <t>For any questions, please contact Thomas Kiger, Water Supply Engineer, in the SWFWMD Water Supply Section at 1-352-796-7211 ext. 4536. Comments are always welcome as well.</t>
  </si>
  <si>
    <t>TOTAL RAW SOURCE WATER PRODUCTION (CORRECTED)</t>
  </si>
  <si>
    <t xml:space="preserve">     c. Percentage (%) Error for Source Meter Inaccuracy:</t>
  </si>
  <si>
    <t xml:space="preserve">         (Based on service meter accuracy testing program)</t>
  </si>
  <si>
    <t>APPARENT WATER LOSS: PRODUCTION METER INACCURACIES</t>
  </si>
  <si>
    <t>Billed Unmetered Consumption</t>
  </si>
  <si>
    <t>Unauthorized Consumption</t>
  </si>
  <si>
    <t>Customer Metering Inaccuracies</t>
  </si>
  <si>
    <t>Leakage - Distribution System</t>
  </si>
  <si>
    <t>Billed Metered Consumption</t>
  </si>
  <si>
    <t xml:space="preserve">Billed Authorized </t>
  </si>
  <si>
    <t>Consumption</t>
  </si>
  <si>
    <t>Main Flushing for Water Quality</t>
  </si>
  <si>
    <t xml:space="preserve">Unbilled Authorized </t>
  </si>
  <si>
    <t>Real Losses</t>
  </si>
  <si>
    <t>Apparent Losses</t>
  </si>
  <si>
    <t>REVENUE WATER</t>
  </si>
  <si>
    <t>NON-REVENUE WATER</t>
  </si>
  <si>
    <t>Authorized Consumption</t>
  </si>
  <si>
    <t>Imports</t>
  </si>
  <si>
    <t>Exports</t>
  </si>
  <si>
    <t>Supply Meter Inaccuracies</t>
  </si>
  <si>
    <t>Raw Source Water Production</t>
  </si>
  <si>
    <t>Treatment Losses</t>
  </si>
  <si>
    <t>Water Losses</t>
  </si>
  <si>
    <t>System Volume Input</t>
  </si>
  <si>
    <t>Water Supplied</t>
  </si>
  <si>
    <t>BILLED AUTHORIZED WATER CONSUMPTION:</t>
  </si>
  <si>
    <t>AUTHORIZED NON-REVENUE WATER USES</t>
  </si>
  <si>
    <t>UNAUTHORIZED CONSUMPTION</t>
  </si>
  <si>
    <t xml:space="preserve">     b. Public Area Irrigation/Sanitary Use: </t>
  </si>
  <si>
    <t xml:space="preserve">       (Unathorized consumption includes illegal connections, unbilled use of hydrants, etc. </t>
  </si>
  <si>
    <t xml:space="preserve">        AWWA reccommends estimating unauthorized consumption as 0.25% of </t>
  </si>
  <si>
    <t xml:space="preserve">        of system water supply. This value is provided to the right.</t>
  </si>
  <si>
    <t xml:space="preserve">       If your system has greater unauthorized consuption, provide your best estimate.)</t>
  </si>
  <si>
    <t>AWWA Reccommended Value for Unauthorized Consumption:</t>
  </si>
  <si>
    <t xml:space="preserve">     b. Tank Overflows and Leakage</t>
  </si>
  <si>
    <t xml:space="preserve">ACCOUNTED REAL WATER LOSSES </t>
  </si>
  <si>
    <t>(Distribution System Volume)</t>
  </si>
  <si>
    <t>(0.25% of distribution system flows)</t>
  </si>
  <si>
    <t>Authorized Non-Revenue Water Consumption</t>
  </si>
  <si>
    <t>Accounted Tank Overflows/Leakage</t>
  </si>
  <si>
    <t>APPARENT LOSSES</t>
  </si>
  <si>
    <t>TOTAL SYSTEM WATER SUPPLY (Unadjusted):</t>
  </si>
  <si>
    <t>REAL LOSSES</t>
  </si>
  <si>
    <t>Accounted Main Breaks and Repaired Leaks</t>
  </si>
  <si>
    <t xml:space="preserve">LEAKAGE- DISTRIBUTION SYSTEM (UNACCOUNTED WATER)***                                                       </t>
  </si>
  <si>
    <t xml:space="preserve">     d. Tank Filling/Draining:                                                                   </t>
  </si>
  <si>
    <t xml:space="preserve">         (Water Pumped into tanks and stored or drained during audit period)</t>
  </si>
  <si>
    <t>North Plant</t>
  </si>
  <si>
    <t>South Plant</t>
  </si>
  <si>
    <t>Systematic Reporting Errors</t>
  </si>
  <si>
    <t xml:space="preserve">     a. Total Metered Export Consumption (Billed):</t>
  </si>
  <si>
    <t xml:space="preserve">     b. Percentage (%) Error for Source Meter Inaccuracy:</t>
  </si>
  <si>
    <t xml:space="preserve">     Total Exports (Metered, Corrected):</t>
  </si>
  <si>
    <t xml:space="preserve">     Total Treatment Losses</t>
  </si>
  <si>
    <r>
      <t xml:space="preserve">TOTAL WATER SUPPLIED </t>
    </r>
    <r>
      <rPr>
        <sz val="11"/>
        <color theme="1"/>
        <rFont val="Calibri"/>
        <family val="2"/>
        <scheme val="minor"/>
      </rPr>
      <t>(Unadjusted, to Distribution System)</t>
    </r>
    <r>
      <rPr>
        <b/>
        <sz val="11"/>
        <color theme="1"/>
        <rFont val="Calibri"/>
        <family val="2"/>
        <scheme val="minor"/>
      </rPr>
      <t>:</t>
    </r>
  </si>
  <si>
    <r>
      <t xml:space="preserve">TOTAL SUPPLY METER INACCURACIES </t>
    </r>
    <r>
      <rPr>
        <sz val="11"/>
        <color theme="1"/>
        <rFont val="Calibri"/>
        <family val="2"/>
        <scheme val="minor"/>
      </rPr>
      <t>(APPARENT LOSSES)</t>
    </r>
  </si>
  <si>
    <r>
      <t xml:space="preserve">TOTAL SYSTEM WATER SUPPLY </t>
    </r>
    <r>
      <rPr>
        <sz val="11"/>
        <color theme="1"/>
        <rFont val="Calibri"/>
        <family val="2"/>
        <scheme val="minor"/>
      </rPr>
      <t>(Corrected)</t>
    </r>
    <r>
      <rPr>
        <b/>
        <sz val="11"/>
        <color theme="1"/>
        <rFont val="Calibri"/>
        <family val="2"/>
        <scheme val="minor"/>
      </rPr>
      <t>:</t>
    </r>
  </si>
  <si>
    <t xml:space="preserve">      Estimated Residential Water Use Losses (Non-Revenue)</t>
  </si>
  <si>
    <t>Total Residential Metered Consumption (Billed):</t>
  </si>
  <si>
    <t>Estimated Percentage (%) Error for Service Meter Inaccuracy:</t>
  </si>
  <si>
    <t>Total Non-Residential Metered Consumption (Billed):</t>
  </si>
  <si>
    <t>Estimated Percentage (%) Error Service Meter Inaccuracy:</t>
  </si>
  <si>
    <t xml:space="preserve">     Estimated Non-Residential Water Use Losses (Non-Revenue)</t>
  </si>
  <si>
    <t xml:space="preserve">Metered Bulk Sales </t>
  </si>
  <si>
    <t xml:space="preserve">     Estimated Percentage (%) Error Service Meter Inaccuracy:</t>
  </si>
  <si>
    <t xml:space="preserve">     Estimated Bulk Sales Water Losses (Non-Revenue)</t>
  </si>
  <si>
    <t>Total Billed Unmetered Consumption**</t>
  </si>
  <si>
    <t>Total Water Main/Distribution System Flushing</t>
  </si>
  <si>
    <r>
      <rPr>
        <b/>
        <sz val="11"/>
        <color theme="1"/>
        <rFont val="Calibri"/>
        <family val="2"/>
        <scheme val="minor"/>
      </rPr>
      <t xml:space="preserve">Authorized, Non-Revenue Water Uses </t>
    </r>
    <r>
      <rPr>
        <sz val="11"/>
        <color theme="1"/>
        <rFont val="Calibri"/>
        <family val="2"/>
        <scheme val="minor"/>
      </rPr>
      <t xml:space="preserve"> (Provide adequate documentation for all appropriate uses.</t>
    </r>
  </si>
  <si>
    <t xml:space="preserve">     Total Authorized Non-Revenue Water Uses:                                                      </t>
  </si>
  <si>
    <t>Total Accounted Real Loss for Audit Period</t>
  </si>
  <si>
    <t>Total Unauthorized Consumption</t>
  </si>
  <si>
    <t>Tracked or estimated fire flows including fire training and testing.</t>
  </si>
  <si>
    <t>Estimate losses based on run times, pressure, pipe size.</t>
  </si>
  <si>
    <t>Estimate losses based on run times, flow rates, etc.</t>
  </si>
  <si>
    <t>No entry required:  Automatically calculated. Fill out productoin meter sheet on page 5.</t>
  </si>
  <si>
    <t>Imported water from utility interconnects.</t>
  </si>
  <si>
    <t>Exported water to other utilities via interconnects.</t>
  </si>
  <si>
    <t>The percentage (%) adjustment, based on a legitimate meter test.  Enter this percentage.  For example, if the meter test proves the meter is over-registering by 5.5%, you should enter 5.5 to indicate that the meter reading i</t>
  </si>
  <si>
    <t xml:space="preserve">Calculate total water losses/uses at the treatment plant (backwashing, etc). </t>
  </si>
  <si>
    <t>Calculate other losses/uses inside the WTP. Include lube lines for wells, drip-feeds for chlorine analyzers, and other utility uses.</t>
  </si>
  <si>
    <t>This value is the estimated loss due to service meter inaccuracy. It is the estimated quantity of water consumed by customers which is not captured by the service meter and thus is not billed.</t>
  </si>
  <si>
    <t>The percentage (%) adjustment, based on a legitimate meter test.  For example, if the meter test proves the meter is over-registering by 5.5%, you should enter 5.5 to indicate that the meter reading i</t>
  </si>
  <si>
    <t>The total metered residential consumption billed  during the audit period.  This information is usually obtained from billing data.</t>
  </si>
  <si>
    <t>The total metered commerical/industrial consumption billed  during the audit period.  This information is usually obtained from billing data.</t>
  </si>
  <si>
    <t>The total metered bulk sales billed during the audit period.  This information is usually obtained from billing data.</t>
  </si>
  <si>
    <t>Total estimated apparent loss due to service meter inaccuracy. It is the estimated quantity of water consumed by customers which is not captured by the service meter and thus is not billed.</t>
  </si>
  <si>
    <t xml:space="preserve">Note:  Nearly all water distribution systems have some authorized but unmetered water uses.  It should be noted that entries rely on accurate actual data and/or estimation of usage.  </t>
  </si>
  <si>
    <t>In some cases, quantities must be requested from individuals who do not work in the distribution system, such as the fire chief.  Document calculations and schedules of use, as appropriate for each category.</t>
  </si>
  <si>
    <t>Unbilled, unmetered authorized uses for municipal facilities, etc.</t>
  </si>
  <si>
    <t>Estimate based on time/pressure/nozzle size estimates if a hydrant is used, or the tank size if a street sweeping vehicle is used.</t>
  </si>
  <si>
    <t>Estimate based on volume in storage tank, if drained for cleaning or other maintenance.</t>
  </si>
  <si>
    <t>Estimate flushing for water quality testing; Can be tracked based on flow rates and run times.</t>
  </si>
  <si>
    <t>Estimate based on time/pressure/nozzle size estimates if a hydrant is used as the source for flushing.</t>
  </si>
  <si>
    <t>Estimate based on time/pressure/nozzle size.</t>
  </si>
  <si>
    <t>Entry required only if applicable. Possible uses inclue utility uses, flushing for new line installations, etc.</t>
  </si>
  <si>
    <t>Total Authorized Non-Revenue water uses.</t>
  </si>
  <si>
    <t>Total water production based on meter readings before correcting for meter inaccuracies.</t>
  </si>
  <si>
    <t>The percentage adjustment, based on a legitimate meter test. For example, if a meter test proves the meter is over-registering by 5.5%, enter 5.5 to indicate that the meter is reading high.</t>
  </si>
  <si>
    <t>This is an estimate of the actual water production through the source meter, after correction for meter inaccuracies.</t>
  </si>
  <si>
    <t xml:space="preserve">Record the Well Name, Meter Brand (e.g., Rockwell, Badger, Precision, etc.) and the manufacturers serial number. </t>
  </si>
  <si>
    <t>Total water production for all meters based solely on meter readings before correcting for meter inaccuracies.</t>
  </si>
  <si>
    <t xml:space="preserve">Total apparent losses (paper losses) based on known meter inaccuracies. This is the difference between what the meter read and what actually flowed through the meter. </t>
  </si>
  <si>
    <t>Total water production for all meters after correcting for meter inaccuracies.</t>
  </si>
  <si>
    <t>(Similar to Gross Water Use in PSAR)*</t>
  </si>
  <si>
    <t xml:space="preserve">* PSAR Gross water use may include a flushing deduction of up to 1% of water supplied. </t>
  </si>
  <si>
    <t>This deduction is not represented here to maintain an accurate water balance.</t>
  </si>
  <si>
    <t>If meter accuracy is unknown, use 0% for meter error.</t>
  </si>
  <si>
    <t>This spreadsheet is a basic water-balance audit tool for use in conducting a water audit of a public water supply utility. The goal of this audit worksheet is to quantify the water inputs and outputs in a utility distribution system to determine the sources of water loss. This spreadsheet also contains a simple "confindence" tool, so that the user can record how confident they are in each piece of the water balance. This can be helpful for prioritizing future efforts to measure different water uses or losses.</t>
  </si>
  <si>
    <t>1) Fill out the Raw Source Water Production Worksheet, starting on page 5 (scroll down). This will create a list of water sources into the treatment plant. Fill out a section for each production meter at a well or surface intake.</t>
  </si>
  <si>
    <t>Utility Performance Summary</t>
  </si>
  <si>
    <t xml:space="preserve">Directions: </t>
  </si>
  <si>
    <r>
      <t xml:space="preserve">To assess the efficiency of operation and finacial performance of your utility, please fill in the </t>
    </r>
    <r>
      <rPr>
        <b/>
        <sz val="10"/>
        <color theme="9" tint="-0.249977111117893"/>
        <rFont val="Arial"/>
        <family val="2"/>
      </rPr>
      <t>GREEN</t>
    </r>
    <r>
      <rPr>
        <b/>
        <sz val="10"/>
        <rFont val="Arial"/>
        <family val="2"/>
      </rPr>
      <t xml:space="preserve"> cells below.</t>
    </r>
  </si>
  <si>
    <t xml:space="preserve">The utility performance data provided here are to provide helpful tools to utility staff. These are for informational </t>
  </si>
  <si>
    <r>
      <rPr>
        <b/>
        <sz val="10"/>
        <color rgb="FFC00000"/>
        <rFont val="Arial"/>
        <family val="2"/>
      </rPr>
      <t>RED</t>
    </r>
    <r>
      <rPr>
        <b/>
        <sz val="10"/>
        <rFont val="Arial"/>
        <family val="2"/>
      </rPr>
      <t xml:space="preserve"> Cells are calculated values. Do not enter data in these cells.</t>
    </r>
  </si>
  <si>
    <t>SYSTEM ATTRIBUTES</t>
  </si>
  <si>
    <t xml:space="preserve">Length of mains </t>
  </si>
  <si>
    <t>miles</t>
  </si>
  <si>
    <t>Number of active and inactive service connections</t>
  </si>
  <si>
    <t>Connections</t>
  </si>
  <si>
    <t>Average Length of Customer Service Lines</t>
  </si>
  <si>
    <t>ft</t>
  </si>
  <si>
    <r>
      <t xml:space="preserve">Note: Length of service lines </t>
    </r>
    <r>
      <rPr>
        <u/>
        <sz val="11"/>
        <color theme="1"/>
        <rFont val="Calibri"/>
        <family val="2"/>
        <scheme val="minor"/>
      </rPr>
      <t>beyond</t>
    </r>
    <r>
      <rPr>
        <sz val="11"/>
        <color theme="1"/>
        <rFont val="Calibri"/>
        <family val="2"/>
        <scheme val="minor"/>
      </rPr>
      <t xml:space="preserve"> the property boundary that is the responcibility of the utility. </t>
    </r>
  </si>
  <si>
    <t>Note: Input "0" if customer meters are located at the property boundary or curbstop.</t>
  </si>
  <si>
    <t>Average Operating Pressure</t>
  </si>
  <si>
    <t>PSI</t>
  </si>
  <si>
    <t>COST DATA</t>
  </si>
  <si>
    <t>Total Annual Operting Costs (Annual Budget)</t>
  </si>
  <si>
    <t>$/Year</t>
  </si>
  <si>
    <t>Customer Retail Unit Cost (average)</t>
  </si>
  <si>
    <t>$/1000 gals</t>
  </si>
  <si>
    <t>Variable Production Costs (or Import Costs)</t>
  </si>
  <si>
    <t>Performance Indicators</t>
  </si>
  <si>
    <t>System Attributes</t>
  </si>
  <si>
    <t>Unavoidable Real Loss</t>
  </si>
  <si>
    <t>/year</t>
  </si>
  <si>
    <t>gpd</t>
  </si>
  <si>
    <t>Operational Efficiency</t>
  </si>
  <si>
    <t>Real Losses per connection per day</t>
  </si>
  <si>
    <t>gpd/connection</t>
  </si>
  <si>
    <t>Real Losses per mile of main per day</t>
  </si>
  <si>
    <t>gpd/mile</t>
  </si>
  <si>
    <t>Real Losses per Connection per PSI</t>
  </si>
  <si>
    <t>gpd/connection/PSI</t>
  </si>
  <si>
    <t>Lost Revenue Water (Apparent Losses)</t>
  </si>
  <si>
    <t>Note: Lost Revenue Water = Apparent Losses to Customer Meters, Unauthorized Consumption, and Billings Errors</t>
  </si>
  <si>
    <t>Lost Revenue Water per Connection per day</t>
  </si>
  <si>
    <t>Financial Performance</t>
  </si>
  <si>
    <t>Percent Non-Revenue Water (Adjusted for Supply Meters)</t>
  </si>
  <si>
    <t>Percent Non-Revenue Water (Gross)</t>
  </si>
  <si>
    <t>Cost of Non-Revenue Water</t>
  </si>
  <si>
    <t>per year</t>
  </si>
  <si>
    <t>Non-Revenue Water as a Percentage of Operating Cost</t>
  </si>
  <si>
    <t>Note: Adjusted for Supply Meter Accuracy</t>
  </si>
  <si>
    <t>Cost of Real Losses</t>
  </si>
  <si>
    <t>Lost Revenue</t>
  </si>
  <si>
    <t xml:space="preserve"> of Operating Budget</t>
  </si>
  <si>
    <t>purposes only and are not regulatory in nature. Where applicable, performance standards are based on AWWA guidance.</t>
  </si>
  <si>
    <t>OUTPUT</t>
  </si>
  <si>
    <t>&lt;------</t>
  </si>
  <si>
    <t>FORM 5.   RAW SOURCE WATER PRODUCTION WORKSHEET - Automated Version, Page 12</t>
  </si>
  <si>
    <t>FORM 5.   RAW SOURCE WATER PRODUCTION WORKSHEET - Automated Version, Page 13</t>
  </si>
  <si>
    <t>FORM 5.   RAW SOURCE WATER PRODUCTION WORKSHEET - Automated Version, Page 14</t>
  </si>
  <si>
    <t>FORM 5.   RAW SOURCE WATER PRODUCTION WORKSHEET - Automated Version, Page 15</t>
  </si>
  <si>
    <t>FORM 5.   RAW SOURCE WATER PRODUCTION WORKSHEET - Automated Version, Page 16</t>
  </si>
  <si>
    <t xml:space="preserve">     a. Total Raw Source Water Production (Unadjusted)</t>
  </si>
  <si>
    <t xml:space="preserve">     b. Apparent Water Losses: Production Meter Inaccuracies</t>
  </si>
  <si>
    <t xml:space="preserve">     c. Total Raw Water Production (Corrected):</t>
  </si>
  <si>
    <t>Total Raw Source Water Production</t>
  </si>
  <si>
    <t xml:space="preserve">         (Fill out Raw Source Water Production Worksheet, PAGE 5.)</t>
  </si>
  <si>
    <t>Water Imported:</t>
  </si>
  <si>
    <t>Water Exported:</t>
  </si>
  <si>
    <t>RAW WATER PRODUCTION SUMMARY</t>
  </si>
  <si>
    <t>Meter ID:</t>
  </si>
  <si>
    <t>Final Meter Reading (At End of Audit Period).</t>
  </si>
  <si>
    <t>Peliminary Meter Reading (At Start of Audit Period):</t>
  </si>
  <si>
    <t xml:space="preserve"> Uncorrected Total Water Supply:                                                      </t>
  </si>
  <si>
    <t>Percentage (%) Error for Source Meter Inaccuracy:</t>
  </si>
  <si>
    <t>Corrected Total Production for This Meter:</t>
  </si>
  <si>
    <t xml:space="preserve">Uncorrected Total Water Supply:                                                      </t>
  </si>
  <si>
    <t>QUANTITY</t>
  </si>
  <si>
    <t>ESTIMATED LEAKAGE</t>
  </si>
  <si>
    <t xml:space="preserve">TOTAL RAW SOURCE WATER PRODUCTION (UNADJUSTED):                                                    </t>
  </si>
  <si>
    <t>TOTAL BILLED METERED CONSUMPTION:</t>
  </si>
  <si>
    <t xml:space="preserve">Estimated Systematic Billing and Reporting Errors </t>
  </si>
  <si>
    <t>Billing and Reporting Errors are any data errors such as poor meter readings, software errors, billing credits, etc that result in lost revenue water.</t>
  </si>
  <si>
    <r>
      <t xml:space="preserve">CUSTOMER METER INACCURACIES </t>
    </r>
    <r>
      <rPr>
        <sz val="11"/>
        <color theme="1"/>
        <rFont val="Calibri"/>
        <family val="2"/>
        <scheme val="minor"/>
      </rPr>
      <t>(Apparent Losses)</t>
    </r>
  </si>
  <si>
    <t>Total billed water consumption for metered customers.</t>
  </si>
  <si>
    <t>Estimate total consumption from authorized UNMETERED customers which receive a bill. Unmetered, billed uses sometimes include City Hall, schools, or other municipal uses.</t>
  </si>
  <si>
    <t>UNBILLED AUTHORIZED CONSUMPTION</t>
  </si>
  <si>
    <t>TREATMENT LOSSES AND EXPORTS</t>
  </si>
  <si>
    <t>CONSUMPTION AND LOSS</t>
  </si>
  <si>
    <t xml:space="preserve">WATER SUPPLY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</si>
</sst>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_(&quot;$&quot;* #,##0_);_(&quot;$&quot;* \(#,##0\);_(&quot;$&quot;*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20"/>
      <color indexed="10"/>
      <name val="Arial"/>
      <family val="2"/>
    </font>
    <font>
      <b/>
      <u/>
      <sz val="20"/>
      <name val="Arial"/>
      <family val="2"/>
    </font>
    <font>
      <b/>
      <sz val="10"/>
      <color indexed="10"/>
      <name val="Arial"/>
      <family val="2"/>
    </font>
    <font>
      <b/>
      <u/>
      <sz val="12"/>
      <name val="Arial"/>
      <family val="2"/>
    </font>
    <font>
      <sz val="10"/>
      <color indexed="17"/>
      <name val="Arial"/>
      <family val="2"/>
    </font>
    <font>
      <b/>
      <sz val="10"/>
      <name val="Arial"/>
      <family val="2"/>
    </font>
    <font>
      <b/>
      <i/>
      <u/>
      <sz val="10"/>
      <name val="Arial"/>
      <family val="2"/>
    </font>
    <font>
      <b/>
      <u/>
      <sz val="10"/>
      <name val="Arial"/>
      <family val="2"/>
    </font>
    <font>
      <b/>
      <sz val="22"/>
      <name val="Arial"/>
      <family val="2"/>
    </font>
    <font>
      <b/>
      <sz val="10"/>
      <color indexed="17"/>
      <name val="Arial"/>
      <family val="2"/>
    </font>
    <font>
      <sz val="12"/>
      <name val="Arial"/>
      <family val="2"/>
    </font>
    <font>
      <b/>
      <sz val="10"/>
      <color indexed="12"/>
      <name val="Arial"/>
      <family val="2"/>
    </font>
    <font>
      <b/>
      <sz val="10"/>
      <color indexed="10"/>
      <name val="Arial"/>
      <family val="2"/>
    </font>
    <font>
      <b/>
      <sz val="12"/>
      <name val="Arial"/>
      <family val="2"/>
    </font>
    <font>
      <sz val="6"/>
      <name val="Arial"/>
      <family val="2"/>
    </font>
    <font>
      <b/>
      <sz val="10"/>
      <color indexed="39"/>
      <name val="Arial"/>
      <family val="2"/>
    </font>
    <font>
      <b/>
      <sz val="10"/>
      <color indexed="14"/>
      <name val="Arial"/>
      <family val="2"/>
    </font>
    <font>
      <b/>
      <sz val="24"/>
      <color indexed="10"/>
      <name val="Arial"/>
      <family val="2"/>
    </font>
    <font>
      <i/>
      <sz val="11"/>
      <color theme="1"/>
      <name val="Calibri"/>
      <family val="2"/>
      <scheme val="minor"/>
    </font>
    <font>
      <sz val="8"/>
      <color theme="1"/>
      <name val="Calibri"/>
      <family val="2"/>
      <scheme val="minor"/>
    </font>
    <font>
      <sz val="9"/>
      <color indexed="81"/>
      <name val="Tahoma"/>
      <family val="2"/>
    </font>
    <font>
      <b/>
      <sz val="9"/>
      <color indexed="81"/>
      <name val="Tahoma"/>
      <family val="2"/>
    </font>
    <font>
      <b/>
      <sz val="10"/>
      <color rgb="FF0070C0"/>
      <name val="Arial"/>
      <family val="2"/>
    </font>
    <font>
      <b/>
      <i/>
      <sz val="11"/>
      <color theme="1"/>
      <name val="Calibri"/>
      <family val="2"/>
      <scheme val="minor"/>
    </font>
    <font>
      <b/>
      <sz val="10"/>
      <color rgb="FFFF0000"/>
      <name val="Arial"/>
      <family val="2"/>
    </font>
    <font>
      <b/>
      <u/>
      <sz val="11"/>
      <color theme="1"/>
      <name val="Calibri"/>
      <family val="2"/>
      <scheme val="minor"/>
    </font>
    <font>
      <b/>
      <sz val="10"/>
      <color rgb="FFC00000"/>
      <name val="Arial"/>
      <family val="2"/>
    </font>
    <font>
      <b/>
      <sz val="16"/>
      <name val="Arial"/>
      <family val="2"/>
    </font>
    <font>
      <b/>
      <u/>
      <sz val="11"/>
      <name val="Arial"/>
      <family val="2"/>
    </font>
    <font>
      <b/>
      <sz val="10"/>
      <color theme="1"/>
      <name val="Arial"/>
      <family val="2"/>
    </font>
    <font>
      <b/>
      <sz val="12"/>
      <color theme="1"/>
      <name val="Calibri"/>
      <family val="2"/>
      <scheme val="minor"/>
    </font>
    <font>
      <b/>
      <sz val="14"/>
      <color theme="1"/>
      <name val="Calibri"/>
      <family val="2"/>
      <scheme val="minor"/>
    </font>
    <font>
      <b/>
      <sz val="11"/>
      <color theme="1" tint="0.249977111117893"/>
      <name val="Calibri"/>
      <family val="2"/>
      <scheme val="minor"/>
    </font>
    <font>
      <sz val="11"/>
      <color theme="1" tint="0.249977111117893"/>
      <name val="Calibri"/>
      <family val="2"/>
      <scheme val="minor"/>
    </font>
    <font>
      <b/>
      <sz val="12"/>
      <color theme="1" tint="0.249977111117893"/>
      <name val="Calibri"/>
      <family val="2"/>
      <scheme val="minor"/>
    </font>
    <font>
      <b/>
      <sz val="10"/>
      <color theme="9" tint="-0.249977111117893"/>
      <name val="Arial"/>
      <family val="2"/>
    </font>
    <font>
      <u/>
      <sz val="11"/>
      <color theme="1"/>
      <name val="Calibri"/>
      <family val="2"/>
      <scheme val="minor"/>
    </font>
    <font>
      <i/>
      <sz val="10"/>
      <name val="Arial"/>
      <family val="2"/>
    </font>
  </fonts>
  <fills count="30">
    <fill>
      <patternFill patternType="none"/>
    </fill>
    <fill>
      <patternFill patternType="gray125"/>
    </fill>
    <fill>
      <patternFill patternType="solid">
        <fgColor indexed="13"/>
        <bgColor indexed="9"/>
      </patternFill>
    </fill>
    <fill>
      <patternFill patternType="solid">
        <fgColor indexed="13"/>
        <bgColor indexed="64"/>
      </patternFill>
    </fill>
    <fill>
      <patternFill patternType="solid">
        <fgColor indexed="34"/>
        <bgColor indexed="34"/>
      </patternFill>
    </fill>
    <fill>
      <patternFill patternType="solid">
        <fgColor theme="4" tint="0.39997558519241921"/>
        <bgColor indexed="64"/>
      </patternFill>
    </fill>
    <fill>
      <patternFill patternType="solid">
        <fgColor rgb="FFFF6D4B"/>
        <bgColor indexed="64"/>
      </patternFill>
    </fill>
    <fill>
      <patternFill patternType="solid">
        <fgColor rgb="FFFF6D4B"/>
        <bgColor indexed="9"/>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39997558519241921"/>
        <bgColor indexed="9"/>
      </patternFill>
    </fill>
    <fill>
      <patternFill patternType="solid">
        <fgColor theme="9" tint="0.39997558519241921"/>
        <bgColor indexed="9"/>
      </patternFill>
    </fill>
    <fill>
      <patternFill patternType="solid">
        <fgColor theme="0" tint="-0.14999847407452621"/>
        <bgColor indexed="64"/>
      </patternFill>
    </fill>
    <fill>
      <patternFill patternType="solid">
        <fgColor rgb="FFEAEAEA"/>
        <bgColor indexed="9"/>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CCC"/>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3E3FF"/>
        <bgColor indexed="64"/>
      </patternFill>
    </fill>
    <fill>
      <patternFill patternType="solid">
        <fgColor rgb="FFB3FFFF"/>
        <bgColor indexed="64"/>
      </patternFill>
    </fill>
    <fill>
      <patternFill patternType="solid">
        <fgColor rgb="FFE1FFFF"/>
        <bgColor indexed="64"/>
      </patternFill>
    </fill>
    <fill>
      <patternFill patternType="solid">
        <fgColor rgb="FFFF7C8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603B"/>
        <bgColor indexed="64"/>
      </patternFill>
    </fill>
    <fill>
      <patternFill patternType="solid">
        <fgColor theme="2"/>
        <bgColor indexed="64"/>
      </patternFill>
    </fill>
  </fills>
  <borders count="3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thick">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70">
    <xf numFmtId="0" fontId="0" fillId="0" borderId="0" xfId="0"/>
    <xf numFmtId="0" fontId="0" fillId="0" borderId="0" xfId="0" applyFont="1" applyAlignment="1">
      <alignment horizontal="center" vertical="center"/>
    </xf>
    <xf numFmtId="0" fontId="0" fillId="0" borderId="0" xfId="0" applyAlignment="1"/>
    <xf numFmtId="0" fontId="3" fillId="0" borderId="0" xfId="0" applyFont="1" applyBorder="1" applyAlignment="1"/>
    <xf numFmtId="0" fontId="4" fillId="0" borderId="0" xfId="0" applyFont="1" applyAlignment="1">
      <alignment vertical="top"/>
    </xf>
    <xf numFmtId="0" fontId="5" fillId="0" borderId="0" xfId="0" applyFont="1" applyBorder="1" applyAlignment="1"/>
    <xf numFmtId="0" fontId="6" fillId="0" borderId="0" xfId="0" applyFont="1" applyBorder="1" applyAlignment="1">
      <alignment vertical="top"/>
    </xf>
    <xf numFmtId="0" fontId="7" fillId="0" borderId="0" xfId="0" applyFont="1" applyBorder="1" applyAlignment="1"/>
    <xf numFmtId="0" fontId="8" fillId="0" borderId="0" xfId="0" applyFont="1" applyBorder="1" applyAlignment="1"/>
    <xf numFmtId="0" fontId="9" fillId="0" borderId="0" xfId="0" applyFont="1" applyAlignment="1"/>
    <xf numFmtId="0" fontId="10" fillId="0" borderId="0" xfId="0" applyFont="1" applyBorder="1" applyAlignment="1"/>
    <xf numFmtId="0" fontId="0" fillId="0" borderId="0" xfId="0" applyFill="1" applyBorder="1" applyAlignment="1"/>
    <xf numFmtId="0" fontId="0" fillId="0" borderId="0" xfId="0" applyAlignment="1"/>
    <xf numFmtId="0" fontId="14" fillId="0" borderId="0" xfId="0" applyFont="1" applyBorder="1" applyAlignment="1"/>
    <xf numFmtId="0" fontId="9" fillId="0" borderId="0" xfId="0" applyFont="1" applyFill="1" applyAlignment="1"/>
    <xf numFmtId="0" fontId="3" fillId="3" borderId="0" xfId="0" applyFont="1" applyFill="1" applyBorder="1" applyAlignment="1"/>
    <xf numFmtId="0" fontId="15" fillId="0" borderId="0" xfId="0" applyFont="1" applyAlignment="1"/>
    <xf numFmtId="0" fontId="4" fillId="0" borderId="0" xfId="0" applyFont="1" applyFill="1" applyBorder="1" applyAlignment="1"/>
    <xf numFmtId="0" fontId="4" fillId="0" borderId="0" xfId="0" applyFont="1" applyFill="1" applyAlignment="1"/>
    <xf numFmtId="0" fontId="0" fillId="0" borderId="0" xfId="0" applyAlignment="1">
      <alignment vertical="center"/>
    </xf>
    <xf numFmtId="0" fontId="3" fillId="0" borderId="0" xfId="0" applyFont="1" applyBorder="1" applyAlignment="1">
      <alignment horizontal="center"/>
    </xf>
    <xf numFmtId="0" fontId="0" fillId="0" borderId="1" xfId="0" applyBorder="1" applyAlignment="1"/>
    <xf numFmtId="0" fontId="0" fillId="0" borderId="2" xfId="0" applyBorder="1" applyAlignment="1"/>
    <xf numFmtId="0" fontId="0" fillId="0" borderId="3" xfId="0" applyBorder="1" applyAlignment="1"/>
    <xf numFmtId="0" fontId="3" fillId="0" borderId="0" xfId="0" applyFont="1" applyBorder="1" applyAlignment="1">
      <alignment horizontal="center" vertical="center"/>
    </xf>
    <xf numFmtId="0" fontId="18" fillId="0" borderId="4" xfId="0" applyFont="1" applyBorder="1" applyAlignment="1">
      <alignment horizontal="centerContinuous"/>
    </xf>
    <xf numFmtId="0" fontId="10" fillId="0" borderId="0" xfId="0" applyFont="1" applyBorder="1" applyAlignment="1">
      <alignment horizontal="centerContinuous"/>
    </xf>
    <xf numFmtId="0" fontId="10" fillId="0" borderId="5" xfId="0" applyFont="1" applyBorder="1" applyAlignment="1">
      <alignment horizontal="centerContinuous"/>
    </xf>
    <xf numFmtId="0" fontId="10" fillId="0" borderId="4" xfId="0" applyFont="1" applyBorder="1" applyAlignment="1">
      <alignment horizontal="centerContinuous"/>
    </xf>
    <xf numFmtId="0" fontId="0" fillId="0" borderId="4" xfId="0" applyBorder="1" applyAlignment="1"/>
    <xf numFmtId="0" fontId="0" fillId="0" borderId="0" xfId="0" applyBorder="1" applyAlignment="1"/>
    <xf numFmtId="0" fontId="0" fillId="0" borderId="5" xfId="0" applyBorder="1" applyAlignment="1"/>
    <xf numFmtId="0" fontId="0" fillId="0" borderId="0" xfId="0" applyFont="1" applyBorder="1" applyAlignment="1">
      <alignment horizontal="center" vertical="center"/>
    </xf>
    <xf numFmtId="0" fontId="14" fillId="0" borderId="0" xfId="0" applyFont="1" applyBorder="1" applyAlignment="1">
      <alignment horizontal="center" vertical="center"/>
    </xf>
    <xf numFmtId="0" fontId="10" fillId="0" borderId="4" xfId="0" applyFont="1" applyBorder="1" applyAlignment="1"/>
    <xf numFmtId="0" fontId="16" fillId="0" borderId="0" xfId="0" applyFont="1" applyBorder="1" applyAlignment="1">
      <alignment horizontal="center" vertical="center"/>
    </xf>
    <xf numFmtId="0" fontId="16" fillId="0" borderId="0" xfId="0" applyFont="1" applyBorder="1" applyAlignment="1"/>
    <xf numFmtId="0" fontId="17" fillId="0" borderId="0" xfId="0" applyFont="1" applyBorder="1" applyAlignment="1">
      <alignment horizontal="center" vertical="center"/>
    </xf>
    <xf numFmtId="0" fontId="17" fillId="0" borderId="0" xfId="0" applyFont="1" applyBorder="1" applyAlignment="1"/>
    <xf numFmtId="0" fontId="18" fillId="0" borderId="5" xfId="0" applyFont="1" applyBorder="1" applyAlignment="1"/>
    <xf numFmtId="0" fontId="0" fillId="0" borderId="6" xfId="0" applyBorder="1" applyAlignment="1"/>
    <xf numFmtId="0" fontId="0" fillId="0" borderId="7" xfId="0" applyBorder="1" applyAlignment="1"/>
    <xf numFmtId="0" fontId="19" fillId="0" borderId="8" xfId="0" applyFont="1" applyBorder="1" applyAlignment="1">
      <alignment horizontal="center"/>
    </xf>
    <xf numFmtId="0" fontId="3" fillId="4" borderId="0" xfId="0" applyFont="1" applyFill="1" applyBorder="1" applyAlignment="1"/>
    <xf numFmtId="0" fontId="0" fillId="2" borderId="0" xfId="0" applyFill="1" applyAlignment="1"/>
    <xf numFmtId="0" fontId="20" fillId="0" borderId="0" xfId="0" applyFont="1" applyBorder="1" applyAlignment="1">
      <alignment horizontal="center" vertical="center"/>
    </xf>
    <xf numFmtId="0" fontId="20" fillId="0" borderId="0" xfId="0" applyFont="1" applyBorder="1" applyAlignment="1"/>
    <xf numFmtId="0" fontId="3" fillId="0" borderId="0" xfId="0" applyFont="1" applyFill="1" applyBorder="1" applyAlignment="1"/>
    <xf numFmtId="0" fontId="21" fillId="0" borderId="0" xfId="0" applyFont="1" applyBorder="1" applyAlignment="1"/>
    <xf numFmtId="0" fontId="22" fillId="0" borderId="0" xfId="0" applyFont="1" applyBorder="1" applyAlignment="1">
      <alignment horizontal="centerContinuous" vertical="center"/>
    </xf>
    <xf numFmtId="0" fontId="0" fillId="0" borderId="0" xfId="0" applyFont="1" applyAlignment="1">
      <alignment horizontal="centerContinuous"/>
    </xf>
    <xf numFmtId="0" fontId="2" fillId="0" borderId="0" xfId="0" applyFont="1" applyBorder="1" applyAlignment="1"/>
    <xf numFmtId="3" fontId="0" fillId="6" borderId="9" xfId="0" applyNumberFormat="1" applyFill="1" applyBorder="1" applyAlignment="1"/>
    <xf numFmtId="3" fontId="0" fillId="7" borderId="9" xfId="0" applyNumberFormat="1" applyFill="1" applyBorder="1" applyAlignment="1"/>
    <xf numFmtId="3" fontId="0" fillId="8" borderId="9" xfId="0" applyNumberFormat="1" applyFill="1" applyBorder="1" applyAlignment="1" applyProtection="1">
      <protection locked="0"/>
    </xf>
    <xf numFmtId="3" fontId="0" fillId="9" borderId="9" xfId="0" applyNumberFormat="1" applyFill="1" applyBorder="1" applyAlignment="1" applyProtection="1">
      <alignment horizontal="center"/>
      <protection locked="0"/>
    </xf>
    <xf numFmtId="3" fontId="0" fillId="9" borderId="10" xfId="0" applyNumberFormat="1" applyFill="1" applyBorder="1" applyAlignment="1" applyProtection="1">
      <protection locked="0"/>
    </xf>
    <xf numFmtId="0" fontId="23" fillId="0" borderId="0" xfId="0" applyFont="1" applyBorder="1" applyAlignment="1"/>
    <xf numFmtId="3" fontId="0" fillId="10" borderId="9" xfId="0" applyNumberFormat="1" applyFill="1" applyBorder="1" applyAlignment="1" applyProtection="1">
      <protection locked="0"/>
    </xf>
    <xf numFmtId="3" fontId="0" fillId="11" borderId="9" xfId="0" applyNumberFormat="1" applyFill="1" applyBorder="1" applyAlignment="1" applyProtection="1">
      <protection locked="0"/>
    </xf>
    <xf numFmtId="0" fontId="0" fillId="11" borderId="9" xfId="0" applyFill="1" applyBorder="1" applyAlignment="1" applyProtection="1">
      <protection locked="0"/>
    </xf>
    <xf numFmtId="3" fontId="2" fillId="7" borderId="9" xfId="0" applyNumberFormat="1" applyFont="1" applyFill="1" applyBorder="1" applyAlignment="1"/>
    <xf numFmtId="0" fontId="0" fillId="10" borderId="9" xfId="0" applyFill="1" applyBorder="1" applyAlignment="1" applyProtection="1">
      <protection locked="0"/>
    </xf>
    <xf numFmtId="0" fontId="0" fillId="11" borderId="10" xfId="0" applyFill="1" applyBorder="1" applyAlignment="1" applyProtection="1">
      <protection locked="0"/>
    </xf>
    <xf numFmtId="0" fontId="0" fillId="10" borderId="10" xfId="0" applyFill="1" applyBorder="1" applyAlignment="1" applyProtection="1">
      <protection locked="0"/>
    </xf>
    <xf numFmtId="3" fontId="0" fillId="0" borderId="0" xfId="0" applyNumberFormat="1" applyFill="1" applyBorder="1" applyAlignment="1" applyProtection="1">
      <protection locked="0"/>
    </xf>
    <xf numFmtId="3" fontId="0" fillId="0" borderId="0" xfId="0" applyNumberFormat="1" applyFill="1" applyBorder="1" applyAlignment="1"/>
    <xf numFmtId="3" fontId="0" fillId="0" borderId="0" xfId="0" applyNumberFormat="1" applyFill="1" applyBorder="1" applyAlignment="1">
      <alignment horizontal="right"/>
    </xf>
    <xf numFmtId="0" fontId="0" fillId="0" borderId="7" xfId="0" applyFill="1" applyBorder="1" applyAlignment="1"/>
    <xf numFmtId="0" fontId="2" fillId="0" borderId="0"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9" fontId="0" fillId="0" borderId="11" xfId="1" applyFont="1" applyFill="1" applyBorder="1" applyAlignment="1"/>
    <xf numFmtId="0" fontId="2" fillId="0" borderId="0" xfId="0" applyNumberFormat="1" applyFont="1" applyFill="1" applyBorder="1" applyAlignment="1" applyProtection="1">
      <protection locked="0"/>
    </xf>
    <xf numFmtId="0" fontId="24" fillId="0" borderId="7" xfId="0" applyFont="1" applyBorder="1" applyAlignment="1"/>
    <xf numFmtId="0" fontId="2" fillId="0" borderId="0" xfId="0" applyFont="1" applyFill="1" applyBorder="1" applyAlignment="1"/>
    <xf numFmtId="9" fontId="0" fillId="0" borderId="12" xfId="1" applyFont="1" applyFill="1" applyBorder="1" applyAlignment="1"/>
    <xf numFmtId="9" fontId="0" fillId="0" borderId="0" xfId="1" applyFont="1" applyFill="1" applyBorder="1" applyAlignment="1"/>
    <xf numFmtId="0" fontId="27" fillId="0" borderId="0" xfId="0" applyFont="1" applyBorder="1" applyAlignment="1">
      <alignment horizontal="center" vertical="center"/>
    </xf>
    <xf numFmtId="0" fontId="0" fillId="8" borderId="9" xfId="0" applyNumberFormat="1" applyFill="1" applyBorder="1" applyAlignment="1" applyProtection="1">
      <protection locked="0"/>
    </xf>
    <xf numFmtId="3" fontId="0" fillId="0" borderId="0" xfId="0" applyNumberFormat="1" applyFill="1" applyBorder="1" applyAlignment="1">
      <alignment horizontal="left"/>
    </xf>
    <xf numFmtId="3" fontId="2" fillId="6" borderId="12" xfId="0" applyNumberFormat="1" applyFont="1" applyFill="1" applyBorder="1" applyAlignment="1"/>
    <xf numFmtId="9" fontId="0" fillId="0" borderId="13" xfId="1" applyFont="1" applyFill="1" applyBorder="1" applyAlignment="1"/>
    <xf numFmtId="0" fontId="2" fillId="0" borderId="14" xfId="0" applyFont="1" applyBorder="1" applyAlignment="1"/>
    <xf numFmtId="0" fontId="0" fillId="0" borderId="15" xfId="0" applyBorder="1" applyAlignment="1"/>
    <xf numFmtId="3" fontId="2" fillId="0" borderId="16" xfId="0" applyNumberFormat="1" applyFont="1" applyFill="1" applyBorder="1" applyAlignment="1"/>
    <xf numFmtId="0" fontId="0" fillId="0" borderId="0" xfId="0" applyAlignment="1"/>
    <xf numFmtId="3" fontId="2" fillId="0" borderId="0" xfId="0" applyNumberFormat="1" applyFont="1" applyFill="1" applyBorder="1" applyAlignment="1" applyProtection="1">
      <protection locked="0"/>
    </xf>
    <xf numFmtId="0" fontId="29" fillId="0" borderId="0" xfId="0" applyFont="1" applyBorder="1" applyAlignment="1">
      <alignment horizontal="center" vertical="center"/>
    </xf>
    <xf numFmtId="0" fontId="23" fillId="0" borderId="7" xfId="0" applyFont="1" applyBorder="1" applyAlignment="1"/>
    <xf numFmtId="3" fontId="0" fillId="0" borderId="7" xfId="0" applyNumberFormat="1" applyFill="1" applyBorder="1" applyAlignment="1" applyProtection="1">
      <protection locked="0"/>
    </xf>
    <xf numFmtId="0" fontId="2" fillId="0" borderId="20" xfId="0" applyFont="1" applyBorder="1" applyAlignment="1"/>
    <xf numFmtId="3" fontId="2" fillId="6" borderId="15" xfId="0" applyNumberFormat="1" applyFont="1" applyFill="1" applyBorder="1" applyAlignment="1">
      <alignment horizontal="right"/>
    </xf>
    <xf numFmtId="164" fontId="2" fillId="0" borderId="21" xfId="1" applyNumberFormat="1" applyFont="1" applyFill="1" applyBorder="1" applyAlignment="1"/>
    <xf numFmtId="0" fontId="2" fillId="0" borderId="15" xfId="0" applyFont="1" applyFill="1" applyBorder="1" applyAlignment="1"/>
    <xf numFmtId="164" fontId="2" fillId="0" borderId="16" xfId="1" applyNumberFormat="1" applyFont="1" applyFill="1" applyBorder="1" applyAlignment="1"/>
    <xf numFmtId="3" fontId="23" fillId="9" borderId="9" xfId="0" applyNumberFormat="1" applyFont="1" applyFill="1" applyBorder="1" applyAlignment="1" applyProtection="1">
      <alignment horizontal="center"/>
      <protection locked="0"/>
    </xf>
    <xf numFmtId="0" fontId="14" fillId="0" borderId="0" xfId="0" applyFont="1" applyAlignment="1"/>
    <xf numFmtId="0" fontId="27" fillId="0" borderId="0" xfId="0" applyFont="1" applyAlignment="1"/>
    <xf numFmtId="3" fontId="23" fillId="6" borderId="9" xfId="0" applyNumberFormat="1" applyFont="1" applyFill="1" applyBorder="1" applyAlignment="1">
      <alignment horizontal="center"/>
    </xf>
    <xf numFmtId="0" fontId="23" fillId="5" borderId="9" xfId="0" applyFont="1" applyFill="1" applyBorder="1" applyAlignment="1" applyProtection="1">
      <alignment horizontal="center"/>
      <protection locked="0"/>
    </xf>
    <xf numFmtId="0" fontId="31" fillId="0" borderId="0" xfId="0" applyFont="1" applyAlignment="1"/>
    <xf numFmtId="0" fontId="2" fillId="5" borderId="9" xfId="0" applyFont="1" applyFill="1" applyBorder="1" applyAlignment="1" applyProtection="1">
      <alignment horizontal="center"/>
      <protection locked="0"/>
    </xf>
    <xf numFmtId="0" fontId="2" fillId="0" borderId="0" xfId="0" applyFont="1" applyBorder="1" applyAlignment="1">
      <alignment horizontal="right"/>
    </xf>
    <xf numFmtId="0" fontId="23" fillId="0" borderId="0" xfId="0" applyFont="1" applyAlignment="1"/>
    <xf numFmtId="0" fontId="28" fillId="0" borderId="0" xfId="0" applyFont="1" applyAlignment="1"/>
    <xf numFmtId="0" fontId="0" fillId="13" borderId="1" xfId="0" applyFill="1" applyBorder="1" applyAlignment="1"/>
    <xf numFmtId="0" fontId="0" fillId="13" borderId="2" xfId="0" applyFill="1" applyBorder="1" applyAlignment="1"/>
    <xf numFmtId="0" fontId="0" fillId="13" borderId="3" xfId="0" applyFill="1" applyBorder="1" applyAlignment="1"/>
    <xf numFmtId="0" fontId="0" fillId="13" borderId="4" xfId="0" applyFill="1" applyBorder="1" applyAlignment="1"/>
    <xf numFmtId="0" fontId="10" fillId="13" borderId="0" xfId="0" applyFont="1" applyFill="1" applyBorder="1" applyAlignment="1"/>
    <xf numFmtId="0" fontId="0" fillId="13" borderId="0" xfId="0" applyFill="1" applyBorder="1" applyAlignment="1"/>
    <xf numFmtId="0" fontId="0" fillId="13" borderId="5" xfId="0" applyFill="1" applyBorder="1" applyAlignment="1"/>
    <xf numFmtId="0" fontId="23" fillId="13" borderId="0" xfId="0" applyFont="1" applyFill="1" applyBorder="1" applyAlignment="1"/>
    <xf numFmtId="0" fontId="0" fillId="13" borderId="0" xfId="0" applyFill="1" applyBorder="1" applyAlignment="1">
      <alignment horizontal="center"/>
    </xf>
    <xf numFmtId="0" fontId="12" fillId="13" borderId="0" xfId="0" applyFont="1" applyFill="1" applyBorder="1" applyAlignment="1"/>
    <xf numFmtId="0" fontId="12" fillId="13" borderId="0" xfId="0" applyFont="1" applyFill="1" applyBorder="1" applyAlignment="1">
      <alignment horizontal="center"/>
    </xf>
    <xf numFmtId="0" fontId="2" fillId="13" borderId="0" xfId="0" applyFont="1" applyFill="1" applyBorder="1" applyAlignment="1"/>
    <xf numFmtId="0" fontId="0" fillId="13" borderId="6" xfId="0" applyFill="1" applyBorder="1" applyAlignment="1"/>
    <xf numFmtId="0" fontId="0" fillId="13" borderId="7" xfId="0" applyFill="1" applyBorder="1" applyAlignment="1"/>
    <xf numFmtId="0" fontId="0" fillId="13" borderId="8" xfId="0" applyFill="1" applyBorder="1" applyAlignment="1"/>
    <xf numFmtId="0" fontId="33" fillId="0" borderId="0" xfId="0" applyFont="1" applyBorder="1" applyAlignment="1"/>
    <xf numFmtId="49" fontId="10" fillId="0" borderId="0" xfId="0" applyNumberFormat="1" applyFont="1" applyBorder="1" applyAlignment="1">
      <alignment vertical="top" wrapText="1"/>
    </xf>
    <xf numFmtId="49" fontId="10" fillId="0" borderId="0" xfId="0" applyNumberFormat="1" applyFont="1" applyBorder="1" applyAlignment="1">
      <alignment horizontal="left" vertical="top" wrapText="1"/>
    </xf>
    <xf numFmtId="0" fontId="13" fillId="2" borderId="0" xfId="0" applyFont="1" applyFill="1" applyBorder="1" applyAlignment="1">
      <alignment vertical="center" wrapText="1"/>
    </xf>
    <xf numFmtId="3" fontId="2" fillId="0" borderId="0" xfId="0" applyNumberFormat="1" applyFont="1" applyFill="1" applyBorder="1" applyAlignment="1">
      <alignment horizontal="right"/>
    </xf>
    <xf numFmtId="3" fontId="2" fillId="0" borderId="16" xfId="0" applyNumberFormat="1" applyFont="1" applyBorder="1" applyAlignment="1"/>
    <xf numFmtId="0" fontId="0" fillId="0" borderId="0" xfId="0" applyBorder="1"/>
    <xf numFmtId="0" fontId="2" fillId="0" borderId="24" xfId="0" applyFont="1" applyBorder="1" applyAlignment="1"/>
    <xf numFmtId="0" fontId="2" fillId="0" borderId="25" xfId="0" applyFont="1" applyBorder="1" applyAlignment="1"/>
    <xf numFmtId="3" fontId="2" fillId="0" borderId="25" xfId="0" applyNumberFormat="1" applyFont="1" applyFill="1" applyBorder="1" applyAlignment="1" applyProtection="1">
      <protection locked="0"/>
    </xf>
    <xf numFmtId="0" fontId="0" fillId="0" borderId="27" xfId="0" applyBorder="1" applyAlignment="1"/>
    <xf numFmtId="0" fontId="0" fillId="0" borderId="28" xfId="0" applyFill="1" applyBorder="1" applyAlignment="1"/>
    <xf numFmtId="0" fontId="0" fillId="0" borderId="33" xfId="0" applyBorder="1" applyAlignment="1"/>
    <xf numFmtId="0" fontId="2" fillId="0" borderId="28" xfId="0" applyFont="1" applyFill="1" applyBorder="1" applyAlignment="1"/>
    <xf numFmtId="0" fontId="2" fillId="0" borderId="29" xfId="0" applyFont="1" applyFill="1" applyBorder="1" applyAlignment="1"/>
    <xf numFmtId="0" fontId="0" fillId="0" borderId="30" xfId="0" applyBorder="1" applyAlignment="1"/>
    <xf numFmtId="3" fontId="0" fillId="6" borderId="30" xfId="0" applyNumberFormat="1" applyFill="1" applyBorder="1" applyAlignment="1">
      <alignment horizontal="right"/>
    </xf>
    <xf numFmtId="0" fontId="0" fillId="0" borderId="30" xfId="0" applyFill="1" applyBorder="1" applyAlignment="1"/>
    <xf numFmtId="0" fontId="0" fillId="0" borderId="25" xfId="0" applyBorder="1" applyAlignment="1"/>
    <xf numFmtId="3" fontId="0" fillId="9" borderId="32" xfId="0" applyNumberFormat="1" applyFill="1" applyBorder="1" applyAlignment="1" applyProtection="1">
      <protection locked="0"/>
    </xf>
    <xf numFmtId="0" fontId="2" fillId="0" borderId="24" xfId="0" applyFont="1" applyFill="1" applyBorder="1" applyAlignment="1"/>
    <xf numFmtId="3" fontId="0" fillId="0" borderId="9" xfId="0" applyNumberFormat="1" applyFill="1" applyBorder="1" applyAlignment="1"/>
    <xf numFmtId="0" fontId="0" fillId="0" borderId="0" xfId="0" applyFont="1" applyFill="1" applyAlignment="1">
      <alignment horizontal="center" vertical="center"/>
    </xf>
    <xf numFmtId="0" fontId="0" fillId="0" borderId="4" xfId="0" applyFill="1" applyBorder="1" applyAlignment="1"/>
    <xf numFmtId="0" fontId="0" fillId="0" borderId="5" xfId="0" applyFill="1" applyBorder="1" applyAlignment="1"/>
    <xf numFmtId="0" fontId="0" fillId="0" borderId="0" xfId="0" applyFill="1" applyAlignment="1"/>
    <xf numFmtId="0" fontId="0" fillId="0" borderId="0" xfId="0" applyFill="1"/>
    <xf numFmtId="0" fontId="2" fillId="0" borderId="14" xfId="0" applyFont="1" applyFill="1" applyBorder="1" applyAlignment="1"/>
    <xf numFmtId="0" fontId="0" fillId="0" borderId="15" xfId="0" applyFill="1" applyBorder="1" applyAlignment="1"/>
    <xf numFmtId="0" fontId="20" fillId="0" borderId="14" xfId="0" applyFont="1" applyBorder="1" applyAlignment="1"/>
    <xf numFmtId="3" fontId="2" fillId="0" borderId="0" xfId="0" applyNumberFormat="1" applyFont="1" applyFill="1" applyBorder="1" applyAlignment="1">
      <alignment horizontal="left"/>
    </xf>
    <xf numFmtId="0" fontId="17" fillId="0" borderId="0" xfId="0" applyFont="1" applyFill="1" applyBorder="1" applyAlignment="1">
      <alignment horizontal="center" vertical="center"/>
    </xf>
    <xf numFmtId="0" fontId="17" fillId="0" borderId="0" xfId="0" applyFont="1" applyFill="1" applyBorder="1" applyAlignment="1"/>
    <xf numFmtId="0" fontId="0" fillId="0" borderId="0" xfId="0" applyFill="1" applyBorder="1"/>
    <xf numFmtId="9" fontId="0" fillId="0" borderId="0" xfId="0" applyNumberFormat="1"/>
    <xf numFmtId="3" fontId="0" fillId="0" borderId="0" xfId="0" applyNumberFormat="1"/>
    <xf numFmtId="164" fontId="2" fillId="0" borderId="0" xfId="1" applyNumberFormat="1" applyFont="1" applyFill="1" applyBorder="1" applyAlignment="1"/>
    <xf numFmtId="164" fontId="0" fillId="0" borderId="0" xfId="0" applyNumberFormat="1"/>
    <xf numFmtId="0" fontId="2" fillId="0" borderId="0" xfId="0" applyFont="1" applyAlignment="1"/>
    <xf numFmtId="164" fontId="34" fillId="0" borderId="0" xfId="0" applyNumberFormat="1" applyFont="1" applyBorder="1" applyAlignment="1"/>
    <xf numFmtId="0" fontId="2" fillId="14" borderId="20" xfId="0" applyFont="1" applyFill="1" applyBorder="1"/>
    <xf numFmtId="0" fontId="2" fillId="14" borderId="21" xfId="0" applyFont="1" applyFill="1" applyBorder="1"/>
    <xf numFmtId="0" fontId="2" fillId="14" borderId="22" xfId="0" applyFont="1" applyFill="1" applyBorder="1"/>
    <xf numFmtId="0" fontId="2" fillId="14" borderId="23" xfId="0" applyFont="1" applyFill="1" applyBorder="1"/>
    <xf numFmtId="0" fontId="2" fillId="15" borderId="21" xfId="0" applyFont="1" applyFill="1" applyBorder="1"/>
    <xf numFmtId="0" fontId="2" fillId="16" borderId="20" xfId="0" applyFont="1" applyFill="1" applyBorder="1"/>
    <xf numFmtId="0" fontId="2" fillId="16" borderId="21" xfId="0" applyFont="1" applyFill="1" applyBorder="1"/>
    <xf numFmtId="0" fontId="2" fillId="17" borderId="20" xfId="0" applyFont="1" applyFill="1" applyBorder="1"/>
    <xf numFmtId="0" fontId="2" fillId="17" borderId="21" xfId="0" applyFont="1" applyFill="1" applyBorder="1"/>
    <xf numFmtId="0" fontId="2" fillId="18" borderId="20" xfId="0" applyFont="1" applyFill="1" applyBorder="1"/>
    <xf numFmtId="0" fontId="2" fillId="18" borderId="21" xfId="0" applyFont="1" applyFill="1" applyBorder="1"/>
    <xf numFmtId="0" fontId="2" fillId="19" borderId="20" xfId="0" applyFont="1" applyFill="1" applyBorder="1"/>
    <xf numFmtId="0" fontId="2" fillId="19" borderId="21" xfId="0" applyFont="1" applyFill="1" applyBorder="1"/>
    <xf numFmtId="0" fontId="0" fillId="19" borderId="20" xfId="0" applyFill="1" applyBorder="1"/>
    <xf numFmtId="0" fontId="0" fillId="19" borderId="21" xfId="0" applyFill="1" applyBorder="1"/>
    <xf numFmtId="0" fontId="0" fillId="19" borderId="22" xfId="0" applyFill="1" applyBorder="1"/>
    <xf numFmtId="0" fontId="0" fillId="19" borderId="23" xfId="0" applyFill="1" applyBorder="1"/>
    <xf numFmtId="0" fontId="2" fillId="16" borderId="22" xfId="0" applyFont="1" applyFill="1" applyBorder="1" applyAlignment="1">
      <alignment horizontal="center"/>
    </xf>
    <xf numFmtId="0" fontId="2" fillId="16" borderId="23" xfId="0" applyFont="1" applyFill="1" applyBorder="1" applyAlignment="1">
      <alignment horizontal="center"/>
    </xf>
    <xf numFmtId="0" fontId="2" fillId="20" borderId="21" xfId="0" applyFont="1" applyFill="1" applyBorder="1"/>
    <xf numFmtId="0" fontId="2" fillId="20" borderId="23" xfId="0" applyFont="1" applyFill="1" applyBorder="1"/>
    <xf numFmtId="0" fontId="2" fillId="21" borderId="20" xfId="0" applyFont="1" applyFill="1" applyBorder="1"/>
    <xf numFmtId="0" fontId="2" fillId="21" borderId="21" xfId="0" applyFont="1" applyFill="1" applyBorder="1"/>
    <xf numFmtId="0" fontId="2" fillId="21" borderId="22" xfId="0" applyFont="1" applyFill="1" applyBorder="1"/>
    <xf numFmtId="0" fontId="2" fillId="21" borderId="23" xfId="0" applyFont="1" applyFill="1" applyBorder="1"/>
    <xf numFmtId="0" fontId="0" fillId="15" borderId="0" xfId="0" applyFont="1" applyFill="1" applyBorder="1"/>
    <xf numFmtId="0" fontId="2" fillId="15" borderId="0" xfId="0" applyFont="1" applyFill="1" applyBorder="1"/>
    <xf numFmtId="0" fontId="0" fillId="22" borderId="20" xfId="0" applyFill="1" applyBorder="1"/>
    <xf numFmtId="0" fontId="0" fillId="22" borderId="21" xfId="0" applyFill="1" applyBorder="1"/>
    <xf numFmtId="0" fontId="0" fillId="22" borderId="22" xfId="0" applyFill="1" applyBorder="1"/>
    <xf numFmtId="0" fontId="0" fillId="22" borderId="23" xfId="0" applyFill="1" applyBorder="1"/>
    <xf numFmtId="0" fontId="0" fillId="23" borderId="20" xfId="0" applyFill="1" applyBorder="1"/>
    <xf numFmtId="0" fontId="0" fillId="23" borderId="0" xfId="0" applyFill="1" applyBorder="1"/>
    <xf numFmtId="3" fontId="35" fillId="23" borderId="20" xfId="0" applyNumberFormat="1" applyFont="1" applyFill="1" applyBorder="1" applyAlignment="1">
      <alignment horizontal="center"/>
    </xf>
    <xf numFmtId="9" fontId="35" fillId="23" borderId="0" xfId="1" applyFont="1" applyFill="1" applyBorder="1" applyAlignment="1">
      <alignment horizontal="center"/>
    </xf>
    <xf numFmtId="3" fontId="35" fillId="22" borderId="20" xfId="1" applyNumberFormat="1" applyFont="1" applyFill="1" applyBorder="1" applyAlignment="1">
      <alignment horizontal="center"/>
    </xf>
    <xf numFmtId="9" fontId="35" fillId="22" borderId="21" xfId="1" applyFont="1" applyFill="1" applyBorder="1" applyAlignment="1">
      <alignment horizontal="center"/>
    </xf>
    <xf numFmtId="3" fontId="35" fillId="15" borderId="0" xfId="0" applyNumberFormat="1" applyFont="1" applyFill="1" applyBorder="1" applyAlignment="1">
      <alignment horizontal="center"/>
    </xf>
    <xf numFmtId="3" fontId="35" fillId="18" borderId="20" xfId="0" applyNumberFormat="1" applyFont="1" applyFill="1" applyBorder="1" applyAlignment="1">
      <alignment horizontal="center"/>
    </xf>
    <xf numFmtId="3" fontId="35" fillId="16" borderId="20" xfId="0" applyNumberFormat="1" applyFont="1" applyFill="1" applyBorder="1" applyAlignment="1">
      <alignment horizontal="center"/>
    </xf>
    <xf numFmtId="3" fontId="35" fillId="16" borderId="22" xfId="0" applyNumberFormat="1" applyFont="1" applyFill="1" applyBorder="1" applyAlignment="1">
      <alignment horizontal="center"/>
    </xf>
    <xf numFmtId="164" fontId="35" fillId="16" borderId="23" xfId="1" applyNumberFormat="1" applyFont="1" applyFill="1" applyBorder="1" applyAlignment="1">
      <alignment horizontal="center"/>
    </xf>
    <xf numFmtId="3" fontId="35" fillId="17" borderId="20" xfId="0" applyNumberFormat="1" applyFont="1" applyFill="1" applyBorder="1" applyAlignment="1">
      <alignment horizontal="center"/>
    </xf>
    <xf numFmtId="3" fontId="35" fillId="17" borderId="22" xfId="0" applyNumberFormat="1" applyFont="1" applyFill="1" applyBorder="1" applyAlignment="1">
      <alignment horizontal="center"/>
    </xf>
    <xf numFmtId="164" fontId="35" fillId="17" borderId="9" xfId="1" applyNumberFormat="1" applyFont="1" applyFill="1" applyBorder="1" applyAlignment="1">
      <alignment horizontal="center"/>
    </xf>
    <xf numFmtId="3" fontId="35" fillId="19" borderId="20" xfId="0" applyNumberFormat="1" applyFont="1" applyFill="1" applyBorder="1" applyAlignment="1">
      <alignment horizontal="center"/>
    </xf>
    <xf numFmtId="164" fontId="35" fillId="17" borderId="9" xfId="0" applyNumberFormat="1" applyFont="1" applyFill="1" applyBorder="1" applyAlignment="1">
      <alignment horizontal="center"/>
    </xf>
    <xf numFmtId="3" fontId="35" fillId="20" borderId="22" xfId="0" applyNumberFormat="1" applyFont="1" applyFill="1" applyBorder="1" applyAlignment="1">
      <alignment horizontal="center"/>
    </xf>
    <xf numFmtId="164" fontId="35" fillId="20" borderId="9" xfId="0" applyNumberFormat="1" applyFont="1" applyFill="1" applyBorder="1" applyAlignment="1">
      <alignment horizontal="center"/>
    </xf>
    <xf numFmtId="3" fontId="35" fillId="14" borderId="20" xfId="0" applyNumberFormat="1" applyFont="1" applyFill="1" applyBorder="1" applyAlignment="1">
      <alignment horizontal="center"/>
    </xf>
    <xf numFmtId="3" fontId="35" fillId="21" borderId="20" xfId="0" applyNumberFormat="1" applyFont="1" applyFill="1" applyBorder="1" applyAlignment="1">
      <alignment horizontal="center"/>
    </xf>
    <xf numFmtId="164" fontId="35" fillId="21" borderId="21" xfId="1" applyNumberFormat="1" applyFont="1" applyFill="1" applyBorder="1" applyAlignment="1">
      <alignment horizontal="center"/>
    </xf>
    <xf numFmtId="3" fontId="35" fillId="21" borderId="22" xfId="0" applyNumberFormat="1" applyFont="1" applyFill="1" applyBorder="1" applyAlignment="1">
      <alignment horizontal="center"/>
    </xf>
    <xf numFmtId="164" fontId="35" fillId="21" borderId="9" xfId="0" applyNumberFormat="1" applyFont="1" applyFill="1" applyBorder="1" applyAlignment="1">
      <alignment horizontal="center"/>
    </xf>
    <xf numFmtId="164" fontId="35" fillId="21" borderId="9" xfId="0" applyNumberFormat="1" applyFont="1" applyFill="1" applyBorder="1" applyAlignment="1">
      <alignment horizontal="center" vertical="center"/>
    </xf>
    <xf numFmtId="164" fontId="35" fillId="21" borderId="9" xfId="1" applyNumberFormat="1" applyFont="1" applyFill="1" applyBorder="1" applyAlignment="1">
      <alignment horizontal="center"/>
    </xf>
    <xf numFmtId="3" fontId="35" fillId="24" borderId="20" xfId="0" applyNumberFormat="1" applyFont="1" applyFill="1" applyBorder="1" applyAlignment="1">
      <alignment horizontal="center"/>
    </xf>
    <xf numFmtId="9" fontId="35" fillId="24" borderId="0" xfId="1" applyFont="1" applyFill="1" applyBorder="1" applyAlignment="1">
      <alignment horizontal="center"/>
    </xf>
    <xf numFmtId="0" fontId="0" fillId="24" borderId="20" xfId="0" applyFill="1" applyBorder="1"/>
    <xf numFmtId="0" fontId="0" fillId="24" borderId="0" xfId="0" applyFill="1" applyBorder="1"/>
    <xf numFmtId="0" fontId="0" fillId="24" borderId="22" xfId="0" applyFill="1" applyBorder="1"/>
    <xf numFmtId="0" fontId="0" fillId="24" borderId="9" xfId="0" applyFill="1" applyBorder="1"/>
    <xf numFmtId="3" fontId="35" fillId="25" borderId="22" xfId="0" applyNumberFormat="1" applyFont="1" applyFill="1" applyBorder="1" applyAlignment="1">
      <alignment horizontal="center"/>
    </xf>
    <xf numFmtId="164" fontId="35" fillId="25" borderId="9" xfId="0" applyNumberFormat="1" applyFont="1" applyFill="1" applyBorder="1" applyAlignment="1">
      <alignment horizontal="center"/>
    </xf>
    <xf numFmtId="0" fontId="36" fillId="0" borderId="0" xfId="0" applyFont="1"/>
    <xf numFmtId="0" fontId="0" fillId="0" borderId="0" xfId="0" applyBorder="1" applyAlignment="1">
      <alignment horizontal="center"/>
    </xf>
    <xf numFmtId="44" fontId="2" fillId="0" borderId="0" xfId="2" applyFont="1"/>
    <xf numFmtId="0" fontId="2" fillId="0" borderId="0" xfId="0" applyFont="1"/>
    <xf numFmtId="3" fontId="35" fillId="20" borderId="0" xfId="0" applyNumberFormat="1" applyFont="1" applyFill="1" applyBorder="1" applyAlignment="1">
      <alignment horizontal="center"/>
    </xf>
    <xf numFmtId="0" fontId="2" fillId="20" borderId="0" xfId="0" applyFont="1" applyFill="1" applyBorder="1"/>
    <xf numFmtId="0" fontId="2" fillId="20" borderId="9" xfId="0" applyFont="1" applyFill="1" applyBorder="1"/>
    <xf numFmtId="0" fontId="23" fillId="0" borderId="27" xfId="0" applyFont="1" applyBorder="1" applyAlignment="1"/>
    <xf numFmtId="0" fontId="23" fillId="0" borderId="0" xfId="0" applyFont="1" applyFill="1" applyBorder="1" applyAlignment="1"/>
    <xf numFmtId="164" fontId="35" fillId="20" borderId="21" xfId="1" applyNumberFormat="1" applyFont="1" applyFill="1" applyBorder="1" applyAlignment="1">
      <alignment horizontal="center"/>
    </xf>
    <xf numFmtId="164" fontId="35" fillId="17" borderId="21" xfId="1" applyNumberFormat="1" applyFont="1" applyFill="1" applyBorder="1" applyAlignment="1">
      <alignment horizontal="center"/>
    </xf>
    <xf numFmtId="164" fontId="35" fillId="16" borderId="21" xfId="1" applyNumberFormat="1" applyFont="1" applyFill="1" applyBorder="1" applyAlignment="1">
      <alignment horizontal="center"/>
    </xf>
    <xf numFmtId="164" fontId="35" fillId="19" borderId="21" xfId="1" applyNumberFormat="1" applyFont="1" applyFill="1" applyBorder="1" applyAlignment="1">
      <alignment horizontal="center"/>
    </xf>
    <xf numFmtId="164" fontId="35" fillId="15" borderId="21" xfId="1" applyNumberFormat="1" applyFont="1" applyFill="1" applyBorder="1" applyAlignment="1">
      <alignment horizontal="center"/>
    </xf>
    <xf numFmtId="164" fontId="35" fillId="18" borderId="21" xfId="1" applyNumberFormat="1" applyFont="1" applyFill="1" applyBorder="1" applyAlignment="1">
      <alignment horizontal="center"/>
    </xf>
    <xf numFmtId="164" fontId="35" fillId="14" borderId="21" xfId="1" applyNumberFormat="1" applyFont="1" applyFill="1" applyBorder="1" applyAlignment="1">
      <alignment horizontal="center"/>
    </xf>
    <xf numFmtId="0" fontId="29" fillId="0" borderId="0" xfId="0" applyFont="1" applyBorder="1" applyAlignment="1"/>
    <xf numFmtId="0" fontId="38" fillId="26" borderId="18" xfId="0" applyFont="1" applyFill="1" applyBorder="1"/>
    <xf numFmtId="0" fontId="38" fillId="26" borderId="0" xfId="0" applyFont="1" applyFill="1" applyBorder="1"/>
    <xf numFmtId="0" fontId="38" fillId="26" borderId="21" xfId="0" applyFont="1" applyFill="1" applyBorder="1"/>
    <xf numFmtId="3" fontId="39" fillId="26" borderId="9" xfId="0" applyNumberFormat="1" applyFont="1" applyFill="1" applyBorder="1"/>
    <xf numFmtId="164" fontId="39" fillId="26" borderId="9" xfId="1" applyNumberFormat="1" applyFont="1" applyFill="1" applyBorder="1"/>
    <xf numFmtId="0" fontId="38" fillId="26" borderId="9" xfId="0" applyFont="1" applyFill="1" applyBorder="1"/>
    <xf numFmtId="0" fontId="38" fillId="26" borderId="23" xfId="0" applyFont="1" applyFill="1" applyBorder="1"/>
    <xf numFmtId="0" fontId="38" fillId="26" borderId="19" xfId="0" applyFont="1" applyFill="1" applyBorder="1"/>
    <xf numFmtId="3" fontId="0" fillId="9" borderId="32" xfId="0" applyNumberFormat="1" applyFont="1" applyFill="1" applyBorder="1" applyAlignment="1" applyProtection="1">
      <protection locked="0"/>
    </xf>
    <xf numFmtId="0" fontId="11" fillId="0" borderId="0" xfId="0" applyFont="1" applyBorder="1" applyAlignment="1">
      <alignment horizontal="center"/>
    </xf>
    <xf numFmtId="0" fontId="12" fillId="0" borderId="0" xfId="0" applyFont="1" applyAlignment="1"/>
    <xf numFmtId="0" fontId="3" fillId="0" borderId="0" xfId="0" applyFont="1" applyAlignment="1"/>
    <xf numFmtId="0" fontId="0" fillId="0" borderId="35" xfId="0" applyBorder="1"/>
    <xf numFmtId="0" fontId="0" fillId="0" borderId="12" xfId="0" applyBorder="1"/>
    <xf numFmtId="0" fontId="0" fillId="27" borderId="34" xfId="0" applyFill="1" applyBorder="1"/>
    <xf numFmtId="0" fontId="0" fillId="27" borderId="12" xfId="0" applyFill="1" applyBorder="1"/>
    <xf numFmtId="0" fontId="0" fillId="27" borderId="35" xfId="0" applyFill="1" applyBorder="1"/>
    <xf numFmtId="0" fontId="30" fillId="0" borderId="0" xfId="0" applyFont="1"/>
    <xf numFmtId="3" fontId="0" fillId="28" borderId="12" xfId="0" applyNumberFormat="1" applyFill="1" applyBorder="1"/>
    <xf numFmtId="164" fontId="0" fillId="28" borderId="12" xfId="1" applyNumberFormat="1" applyFont="1" applyFill="1" applyBorder="1"/>
    <xf numFmtId="165" fontId="0" fillId="28" borderId="12" xfId="2" applyNumberFormat="1" applyFont="1" applyFill="1" applyBorder="1"/>
    <xf numFmtId="44" fontId="0" fillId="27" borderId="12" xfId="2" applyFont="1" applyFill="1" applyBorder="1"/>
    <xf numFmtId="165" fontId="0" fillId="27" borderId="12" xfId="2" applyNumberFormat="1" applyFont="1" applyFill="1" applyBorder="1"/>
    <xf numFmtId="0" fontId="8" fillId="0" borderId="0" xfId="0" applyFont="1" applyBorder="1" applyAlignment="1">
      <alignment horizontal="center"/>
    </xf>
    <xf numFmtId="0" fontId="3" fillId="13" borderId="0" xfId="0" applyFont="1" applyFill="1" applyBorder="1" applyAlignment="1"/>
    <xf numFmtId="3" fontId="0" fillId="0" borderId="25" xfId="0" applyNumberFormat="1" applyFill="1" applyBorder="1" applyAlignment="1" applyProtection="1">
      <protection locked="0"/>
    </xf>
    <xf numFmtId="0" fontId="0" fillId="0" borderId="25" xfId="0" applyFill="1" applyBorder="1" applyAlignment="1"/>
    <xf numFmtId="0" fontId="0" fillId="0" borderId="27" xfId="0" applyFont="1" applyFill="1" applyBorder="1" applyAlignment="1"/>
    <xf numFmtId="0" fontId="2" fillId="0" borderId="27" xfId="0" applyFont="1" applyFill="1" applyBorder="1" applyAlignment="1"/>
    <xf numFmtId="9" fontId="0" fillId="0" borderId="28" xfId="1" applyFont="1" applyFill="1" applyBorder="1" applyAlignment="1"/>
    <xf numFmtId="0" fontId="2" fillId="0" borderId="33" xfId="0" applyFont="1" applyFill="1" applyBorder="1" applyAlignment="1"/>
    <xf numFmtId="3" fontId="0" fillId="0" borderId="30" xfId="0" applyNumberFormat="1" applyFill="1" applyBorder="1" applyAlignment="1"/>
    <xf numFmtId="9" fontId="0" fillId="0" borderId="31" xfId="1" applyFont="1" applyFill="1" applyBorder="1" applyAlignment="1"/>
    <xf numFmtId="0" fontId="0" fillId="0" borderId="24" xfId="0" applyBorder="1" applyAlignment="1"/>
    <xf numFmtId="0" fontId="0" fillId="0" borderId="26" xfId="0" applyFill="1" applyBorder="1" applyAlignment="1"/>
    <xf numFmtId="0" fontId="0" fillId="0" borderId="27" xfId="0" applyFill="1" applyBorder="1" applyAlignment="1"/>
    <xf numFmtId="0" fontId="0" fillId="0" borderId="28" xfId="0" applyBorder="1" applyAlignment="1"/>
    <xf numFmtId="0" fontId="2" fillId="0" borderId="29" xfId="0" applyFont="1" applyBorder="1" applyAlignment="1"/>
    <xf numFmtId="3" fontId="0" fillId="6" borderId="30" xfId="0" applyNumberFormat="1" applyFill="1" applyBorder="1" applyAlignment="1"/>
    <xf numFmtId="0" fontId="0" fillId="0" borderId="36" xfId="0" applyFill="1" applyBorder="1" applyAlignment="1"/>
    <xf numFmtId="0" fontId="0" fillId="0" borderId="37" xfId="0" applyBorder="1" applyAlignment="1"/>
    <xf numFmtId="3" fontId="0" fillId="9" borderId="37" xfId="0" applyNumberFormat="1" applyFill="1" applyBorder="1" applyAlignment="1" applyProtection="1">
      <protection locked="0"/>
    </xf>
    <xf numFmtId="3" fontId="0" fillId="0" borderId="37" xfId="0" applyNumberFormat="1" applyFill="1" applyBorder="1" applyAlignment="1" applyProtection="1">
      <protection locked="0"/>
    </xf>
    <xf numFmtId="0" fontId="2" fillId="0" borderId="26" xfId="0" applyFont="1" applyFill="1" applyBorder="1" applyAlignment="1"/>
    <xf numFmtId="0" fontId="28" fillId="0" borderId="27" xfId="0" applyFont="1" applyBorder="1" applyAlignment="1"/>
    <xf numFmtId="0" fontId="2" fillId="0" borderId="27" xfId="0" applyFont="1" applyBorder="1" applyAlignment="1"/>
    <xf numFmtId="0" fontId="23" fillId="0" borderId="24" xfId="0" applyFont="1" applyBorder="1" applyAlignment="1"/>
    <xf numFmtId="3" fontId="0" fillId="8" borderId="32" xfId="0" applyNumberFormat="1" applyFill="1" applyBorder="1" applyAlignment="1" applyProtection="1">
      <protection locked="0"/>
    </xf>
    <xf numFmtId="0" fontId="0" fillId="0" borderId="29" xfId="0" applyBorder="1" applyAlignment="1"/>
    <xf numFmtId="3" fontId="0" fillId="0" borderId="30" xfId="0" applyNumberFormat="1" applyFill="1" applyBorder="1" applyAlignment="1">
      <alignment horizontal="left"/>
    </xf>
    <xf numFmtId="0" fontId="0" fillId="0" borderId="24" xfId="0" applyFont="1" applyFill="1" applyBorder="1" applyAlignment="1"/>
    <xf numFmtId="3" fontId="0" fillId="0" borderId="25" xfId="0" applyNumberFormat="1" applyFill="1" applyBorder="1" applyAlignment="1"/>
    <xf numFmtId="3" fontId="0" fillId="8" borderId="30" xfId="0" applyNumberFormat="1" applyFill="1" applyBorder="1" applyAlignment="1" applyProtection="1">
      <protection locked="0"/>
    </xf>
    <xf numFmtId="3" fontId="0" fillId="0" borderId="30" xfId="0" applyNumberFormat="1" applyFill="1" applyBorder="1" applyAlignment="1" applyProtection="1">
      <protection locked="0"/>
    </xf>
    <xf numFmtId="0" fontId="23" fillId="0" borderId="29" xfId="0" applyFont="1" applyBorder="1" applyAlignment="1"/>
    <xf numFmtId="3" fontId="2" fillId="7" borderId="15" xfId="0" applyNumberFormat="1" applyFont="1" applyFill="1" applyBorder="1" applyAlignment="1"/>
    <xf numFmtId="0" fontId="2" fillId="13" borderId="22" xfId="0" applyFont="1" applyFill="1" applyBorder="1" applyAlignment="1"/>
    <xf numFmtId="0" fontId="0" fillId="13" borderId="9" xfId="0" applyFill="1" applyBorder="1" applyAlignment="1"/>
    <xf numFmtId="0" fontId="0" fillId="13" borderId="23" xfId="0" applyFill="1" applyBorder="1" applyAlignment="1"/>
    <xf numFmtId="3" fontId="2" fillId="6" borderId="0" xfId="0" applyNumberFormat="1" applyFont="1" applyFill="1" applyBorder="1" applyAlignment="1">
      <alignment horizontal="right"/>
    </xf>
    <xf numFmtId="0" fontId="2" fillId="13" borderId="14" xfId="0" applyFont="1" applyFill="1" applyBorder="1" applyAlignment="1"/>
    <xf numFmtId="0" fontId="2" fillId="13" borderId="15" xfId="0" applyFont="1" applyFill="1" applyBorder="1" applyAlignment="1"/>
    <xf numFmtId="0" fontId="0" fillId="13" borderId="15" xfId="0" applyFill="1" applyBorder="1" applyAlignment="1"/>
    <xf numFmtId="0" fontId="0" fillId="13" borderId="16" xfId="0" applyFill="1" applyBorder="1" applyAlignment="1"/>
    <xf numFmtId="3" fontId="2" fillId="6" borderId="15" xfId="0" applyNumberFormat="1" applyFont="1" applyFill="1" applyBorder="1" applyAlignment="1"/>
    <xf numFmtId="3" fontId="2" fillId="0" borderId="15" xfId="0" applyNumberFormat="1" applyFont="1" applyBorder="1" applyAlignment="1"/>
    <xf numFmtId="9" fontId="0" fillId="0" borderId="38" xfId="1" applyFont="1" applyFill="1" applyBorder="1" applyAlignment="1"/>
    <xf numFmtId="3" fontId="2" fillId="9" borderId="15" xfId="0" applyNumberFormat="1" applyFont="1" applyFill="1" applyBorder="1" applyAlignment="1"/>
    <xf numFmtId="3" fontId="2" fillId="0" borderId="15" xfId="0" applyNumberFormat="1" applyFont="1" applyFill="1" applyBorder="1" applyAlignment="1"/>
    <xf numFmtId="0" fontId="23" fillId="0" borderId="27" xfId="0" applyFont="1" applyFill="1" applyBorder="1" applyAlignment="1"/>
    <xf numFmtId="0" fontId="2" fillId="0" borderId="15" xfId="0" applyFont="1" applyBorder="1" applyAlignment="1"/>
    <xf numFmtId="0" fontId="42" fillId="0" borderId="0" xfId="0" applyFont="1" applyBorder="1" applyAlignment="1"/>
    <xf numFmtId="0" fontId="8" fillId="0" borderId="0" xfId="0" applyFont="1" applyBorder="1" applyAlignment="1">
      <alignment horizontal="center"/>
    </xf>
    <xf numFmtId="0" fontId="32" fillId="0" borderId="0" xfId="0" applyFont="1" applyBorder="1" applyAlignment="1">
      <alignment horizontal="center" vertical="center"/>
    </xf>
    <xf numFmtId="49" fontId="3" fillId="0" borderId="0" xfId="0" applyNumberFormat="1" applyFont="1" applyBorder="1" applyAlignment="1">
      <alignment horizontal="left" vertical="top" wrapText="1"/>
    </xf>
    <xf numFmtId="49" fontId="10" fillId="0" borderId="0" xfId="0" applyNumberFormat="1" applyFont="1" applyBorder="1" applyAlignment="1">
      <alignment horizontal="left" vertical="top" wrapText="1"/>
    </xf>
    <xf numFmtId="49" fontId="3" fillId="0" borderId="0"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0" fontId="2" fillId="9" borderId="9" xfId="0" applyFont="1" applyFill="1" applyBorder="1" applyAlignment="1" applyProtection="1">
      <alignment horizontal="center"/>
      <protection locked="0"/>
    </xf>
    <xf numFmtId="0" fontId="18" fillId="29" borderId="0" xfId="0" applyFont="1" applyFill="1" applyBorder="1" applyAlignment="1">
      <alignment horizontal="center"/>
    </xf>
    <xf numFmtId="0" fontId="13" fillId="2" borderId="0" xfId="0" applyFont="1" applyFill="1" applyBorder="1" applyAlignment="1">
      <alignment horizontal="center" vertical="center" wrapText="1"/>
    </xf>
    <xf numFmtId="0" fontId="10" fillId="12" borderId="24" xfId="0" applyFont="1" applyFill="1" applyBorder="1" applyAlignment="1">
      <alignment horizontal="left" vertical="top" wrapText="1"/>
    </xf>
    <xf numFmtId="0" fontId="10" fillId="12" borderId="25" xfId="0" applyFont="1" applyFill="1" applyBorder="1" applyAlignment="1">
      <alignment horizontal="left" vertical="top" wrapText="1"/>
    </xf>
    <xf numFmtId="0" fontId="10" fillId="12" borderId="26" xfId="0" applyFont="1" applyFill="1" applyBorder="1" applyAlignment="1">
      <alignment horizontal="left" vertical="top" wrapText="1"/>
    </xf>
    <xf numFmtId="0" fontId="10" fillId="12" borderId="27" xfId="0" applyFont="1" applyFill="1" applyBorder="1" applyAlignment="1">
      <alignment horizontal="left" vertical="top" wrapText="1"/>
    </xf>
    <xf numFmtId="0" fontId="10" fillId="12" borderId="0" xfId="0" applyFont="1" applyFill="1" applyBorder="1" applyAlignment="1">
      <alignment horizontal="left" vertical="top" wrapText="1"/>
    </xf>
    <xf numFmtId="0" fontId="10" fillId="12" borderId="28" xfId="0" applyFont="1" applyFill="1" applyBorder="1" applyAlignment="1">
      <alignment horizontal="left" vertical="top" wrapText="1"/>
    </xf>
    <xf numFmtId="0" fontId="10" fillId="12" borderId="29" xfId="0" applyFont="1" applyFill="1" applyBorder="1" applyAlignment="1">
      <alignment horizontal="left" vertical="top" wrapText="1"/>
    </xf>
    <xf numFmtId="0" fontId="10" fillId="12" borderId="30" xfId="0" applyFont="1" applyFill="1" applyBorder="1" applyAlignment="1">
      <alignment horizontal="left" vertical="top" wrapText="1"/>
    </xf>
    <xf numFmtId="0" fontId="10" fillId="12" borderId="31" xfId="0" applyFont="1" applyFill="1" applyBorder="1" applyAlignment="1">
      <alignment horizontal="left" vertical="top" wrapText="1"/>
    </xf>
    <xf numFmtId="0" fontId="2" fillId="16" borderId="17" xfId="0" applyFont="1" applyFill="1" applyBorder="1" applyAlignment="1">
      <alignment horizontal="center"/>
    </xf>
    <xf numFmtId="0" fontId="2" fillId="16" borderId="19" xfId="0" applyFont="1" applyFill="1" applyBorder="1" applyAlignment="1">
      <alignment horizontal="center"/>
    </xf>
    <xf numFmtId="0" fontId="2" fillId="19" borderId="17" xfId="0" applyFont="1" applyFill="1" applyBorder="1" applyAlignment="1">
      <alignment horizontal="center"/>
    </xf>
    <xf numFmtId="0" fontId="2" fillId="19" borderId="19" xfId="0" applyFont="1" applyFill="1" applyBorder="1" applyAlignment="1">
      <alignment horizontal="center"/>
    </xf>
    <xf numFmtId="0" fontId="2" fillId="20" borderId="17" xfId="0" applyFont="1" applyFill="1" applyBorder="1" applyAlignment="1">
      <alignment horizontal="center"/>
    </xf>
    <xf numFmtId="0" fontId="2" fillId="20" borderId="18"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17" borderId="17" xfId="0" applyFont="1" applyFill="1" applyBorder="1" applyAlignment="1">
      <alignment horizontal="center"/>
    </xf>
    <xf numFmtId="0" fontId="2" fillId="17" borderId="18" xfId="0" applyFont="1" applyFill="1" applyBorder="1" applyAlignment="1">
      <alignment horizontal="center"/>
    </xf>
    <xf numFmtId="0" fontId="2" fillId="21" borderId="17" xfId="0" applyFont="1" applyFill="1" applyBorder="1" applyAlignment="1">
      <alignment horizontal="center"/>
    </xf>
    <xf numFmtId="0" fontId="2" fillId="21" borderId="18" xfId="0" applyFont="1" applyFill="1" applyBorder="1" applyAlignment="1">
      <alignment horizontal="center"/>
    </xf>
    <xf numFmtId="0" fontId="37" fillId="26" borderId="17" xfId="0" applyFont="1" applyFill="1" applyBorder="1" applyAlignment="1">
      <alignment horizontal="center"/>
    </xf>
    <xf numFmtId="0" fontId="37" fillId="26" borderId="18" xfId="0" applyFont="1" applyFill="1" applyBorder="1" applyAlignment="1">
      <alignment horizontal="center"/>
    </xf>
    <xf numFmtId="0" fontId="2" fillId="21" borderId="19" xfId="0" applyFont="1" applyFill="1" applyBorder="1" applyAlignment="1">
      <alignment horizontal="center"/>
    </xf>
    <xf numFmtId="0" fontId="2" fillId="24" borderId="17" xfId="0" applyFont="1" applyFill="1" applyBorder="1" applyAlignment="1">
      <alignment horizontal="center"/>
    </xf>
    <xf numFmtId="0" fontId="2" fillId="24" borderId="19" xfId="0" applyFont="1" applyFill="1" applyBorder="1" applyAlignment="1">
      <alignment horizontal="center"/>
    </xf>
    <xf numFmtId="0" fontId="2" fillId="18" borderId="17" xfId="0" applyFont="1" applyFill="1" applyBorder="1" applyAlignment="1">
      <alignment horizontal="center"/>
    </xf>
    <xf numFmtId="0" fontId="2" fillId="18" borderId="19" xfId="0" applyFont="1" applyFill="1" applyBorder="1" applyAlignment="1">
      <alignment horizontal="center"/>
    </xf>
    <xf numFmtId="0" fontId="2" fillId="14" borderId="17" xfId="0" applyFont="1" applyFill="1" applyBorder="1" applyAlignment="1">
      <alignment horizontal="center"/>
    </xf>
    <xf numFmtId="0" fontId="2" fillId="14" borderId="19" xfId="0" applyFont="1" applyFill="1" applyBorder="1" applyAlignment="1">
      <alignment horizontal="center"/>
    </xf>
    <xf numFmtId="0" fontId="2" fillId="16" borderId="20" xfId="0" applyFont="1" applyFill="1" applyBorder="1" applyAlignment="1">
      <alignment horizontal="center"/>
    </xf>
    <xf numFmtId="0" fontId="2" fillId="16" borderId="21" xfId="0" applyFont="1" applyFill="1" applyBorder="1" applyAlignment="1">
      <alignment horizontal="center"/>
    </xf>
    <xf numFmtId="0" fontId="2" fillId="17" borderId="19" xfId="0" applyFont="1" applyFill="1" applyBorder="1" applyAlignment="1">
      <alignment horizontal="center"/>
    </xf>
    <xf numFmtId="0" fontId="2" fillId="17" borderId="20" xfId="0" applyFont="1" applyFill="1" applyBorder="1" applyAlignment="1">
      <alignment horizontal="center"/>
    </xf>
    <xf numFmtId="0" fontId="2" fillId="17" borderId="21" xfId="0" applyFont="1" applyFill="1" applyBorder="1" applyAlignment="1">
      <alignment horizontal="center"/>
    </xf>
    <xf numFmtId="0" fontId="2" fillId="20" borderId="19" xfId="0" applyFont="1" applyFill="1" applyBorder="1" applyAlignment="1">
      <alignment horizontal="center"/>
    </xf>
    <xf numFmtId="0" fontId="0" fillId="15" borderId="20" xfId="0" applyNumberFormat="1" applyFont="1" applyFill="1" applyBorder="1" applyAlignment="1">
      <alignment horizontal="center" wrapText="1"/>
    </xf>
    <xf numFmtId="0" fontId="0" fillId="15" borderId="21" xfId="0" applyNumberFormat="1" applyFont="1" applyFill="1" applyBorder="1" applyAlignment="1">
      <alignment horizontal="center" wrapText="1"/>
    </xf>
    <xf numFmtId="0" fontId="2" fillId="0" borderId="9" xfId="0" applyFont="1" applyBorder="1" applyAlignment="1">
      <alignment horizontal="center"/>
    </xf>
    <xf numFmtId="0" fontId="2" fillId="23" borderId="17" xfId="0" applyFont="1" applyFill="1" applyBorder="1" applyAlignment="1">
      <alignment horizontal="center"/>
    </xf>
    <xf numFmtId="0" fontId="2" fillId="23" borderId="19" xfId="0" applyFont="1" applyFill="1" applyBorder="1" applyAlignment="1">
      <alignment horizontal="center"/>
    </xf>
    <xf numFmtId="0" fontId="2" fillId="22" borderId="17" xfId="0" applyFont="1" applyFill="1" applyBorder="1" applyAlignment="1">
      <alignment horizontal="center"/>
    </xf>
    <xf numFmtId="0" fontId="2" fillId="22" borderId="19" xfId="0" applyFont="1" applyFill="1" applyBorder="1" applyAlignment="1">
      <alignment horizontal="center"/>
    </xf>
    <xf numFmtId="0" fontId="2" fillId="15" borderId="17" xfId="0" applyFont="1" applyFill="1" applyBorder="1" applyAlignment="1">
      <alignment horizontal="center"/>
    </xf>
    <xf numFmtId="0" fontId="2" fillId="15" borderId="19" xfId="0" applyFont="1" applyFill="1" applyBorder="1" applyAlignment="1">
      <alignment horizontal="center"/>
    </xf>
    <xf numFmtId="0" fontId="30" fillId="0" borderId="14" xfId="0" applyFont="1" applyBorder="1" applyAlignment="1">
      <alignment horizontal="center"/>
    </xf>
    <xf numFmtId="0" fontId="30" fillId="0" borderId="15" xfId="0" applyFont="1" applyBorder="1" applyAlignment="1">
      <alignment horizontal="center"/>
    </xf>
    <xf numFmtId="0" fontId="30" fillId="0" borderId="16" xfId="0" applyFont="1" applyBorder="1" applyAlignment="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603B"/>
      <color rgb="FFFEFEBA"/>
      <color rgb="FFF2B800"/>
      <color rgb="FFF0EA00"/>
      <color rgb="FFFF7C80"/>
      <color rgb="FFFFCCCC"/>
      <color rgb="FFFF6D4B"/>
      <color rgb="FFE1FFFF"/>
      <color rgb="FFC5FFFF"/>
      <color rgb="FFB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sng" strike="noStrike" kern="1200" spc="0" normalizeH="0" baseline="0">
                <a:solidFill>
                  <a:schemeClr val="tx1"/>
                </a:solidFill>
                <a:latin typeface="Aharoni" panose="02010803020104030203" pitchFamily="2" charset="-79"/>
                <a:ea typeface="+mj-ea"/>
                <a:cs typeface="Aharoni" panose="02010803020104030203" pitchFamily="2" charset="-79"/>
              </a:defRPr>
            </a:pPr>
            <a:r>
              <a:rPr lang="en-US" sz="2400" u="sng">
                <a:solidFill>
                  <a:schemeClr val="tx1"/>
                </a:solidFill>
                <a:latin typeface="Aharoni" panose="02010803020104030203" pitchFamily="2" charset="-79"/>
                <a:cs typeface="Aharoni" panose="02010803020104030203" pitchFamily="2" charset="-79"/>
              </a:rPr>
              <a:t>Water Balance </a:t>
            </a:r>
          </a:p>
        </c:rich>
      </c:tx>
      <c:layout>
        <c:manualLayout>
          <c:xMode val="edge"/>
          <c:yMode val="edge"/>
          <c:x val="0.22157312354876232"/>
          <c:y val="1.9145533018841851E-2"/>
        </c:manualLayout>
      </c:layout>
      <c:overlay val="0"/>
      <c:spPr>
        <a:noFill/>
        <a:ln>
          <a:noFill/>
        </a:ln>
        <a:effectLst/>
      </c:spPr>
      <c:txPr>
        <a:bodyPr rot="0" spcFirstLastPara="1" vertOverflow="ellipsis" vert="horz" wrap="square" anchor="ctr" anchorCtr="1"/>
        <a:lstStyle/>
        <a:p>
          <a:pPr>
            <a:defRPr sz="2400" b="1" i="0" u="sng" strike="noStrike" kern="1200" spc="0" normalizeH="0" baseline="0">
              <a:solidFill>
                <a:schemeClr val="tx1"/>
              </a:solidFill>
              <a:latin typeface="Aharoni" panose="02010803020104030203" pitchFamily="2" charset="-79"/>
              <a:ea typeface="+mj-ea"/>
              <a:cs typeface="Aharoni" panose="02010803020104030203" pitchFamily="2" charset="-79"/>
            </a:defRPr>
          </a:pPr>
          <a:endParaRPr lang="en-US"/>
        </a:p>
      </c:txPr>
    </c:title>
    <c:autoTitleDeleted val="0"/>
    <c:plotArea>
      <c:layout/>
      <c:pieChart>
        <c:varyColors val="1"/>
        <c:ser>
          <c:idx val="0"/>
          <c:order val="0"/>
          <c:tx>
            <c:v>Water Balance</c:v>
          </c:tx>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2-9CCC-4C18-B38F-BC9B9442E66C}"/>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A-9CCC-4C18-B38F-BC9B9442E66C}"/>
              </c:ext>
            </c:extLst>
          </c:dPt>
          <c:dPt>
            <c:idx val="2"/>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5-9CCC-4C18-B38F-BC9B9442E66C}"/>
              </c:ext>
            </c:extLst>
          </c:dPt>
          <c:dPt>
            <c:idx val="3"/>
            <c:bubble3D val="0"/>
            <c:spPr>
              <a:solidFill>
                <a:schemeClr val="accent1">
                  <a:lumMod val="75000"/>
                </a:schemeClr>
              </a:solidFill>
              <a:ln w="19050">
                <a:solidFill>
                  <a:schemeClr val="lt1"/>
                </a:solidFill>
              </a:ln>
              <a:effectLst/>
            </c:spPr>
            <c:extLst>
              <c:ext xmlns:c16="http://schemas.microsoft.com/office/drawing/2014/chart" uri="{C3380CC4-5D6E-409C-BE32-E72D297353CC}">
                <c16:uniqueId val="{00000006-9CCC-4C18-B38F-BC9B9442E66C}"/>
              </c:ext>
            </c:extLst>
          </c:dPt>
          <c:dPt>
            <c:idx val="4"/>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9-9CCC-4C18-B38F-BC9B9442E66C}"/>
              </c:ext>
            </c:extLst>
          </c:dPt>
          <c:dPt>
            <c:idx val="5"/>
            <c:bubble3D val="0"/>
            <c:spPr>
              <a:solidFill>
                <a:srgbClr val="FF603B"/>
              </a:solidFill>
              <a:ln w="19050">
                <a:solidFill>
                  <a:schemeClr val="lt1"/>
                </a:solidFill>
              </a:ln>
              <a:effectLst/>
            </c:spPr>
            <c:extLst>
              <c:ext xmlns:c16="http://schemas.microsoft.com/office/drawing/2014/chart" uri="{C3380CC4-5D6E-409C-BE32-E72D297353CC}">
                <c16:uniqueId val="{00000008-9CCC-4C18-B38F-BC9B9442E66C}"/>
              </c:ext>
            </c:extLst>
          </c:dPt>
          <c:dPt>
            <c:idx val="6"/>
            <c:bubble3D val="0"/>
            <c:spPr>
              <a:solidFill>
                <a:srgbClr val="C00000"/>
              </a:solidFill>
              <a:ln w="19050">
                <a:solidFill>
                  <a:schemeClr val="lt1"/>
                </a:solidFill>
              </a:ln>
              <a:effectLst/>
            </c:spPr>
            <c:extLst>
              <c:ext xmlns:c16="http://schemas.microsoft.com/office/drawing/2014/chart" uri="{C3380CC4-5D6E-409C-BE32-E72D297353CC}">
                <c16:uniqueId val="{00000007-9CCC-4C18-B38F-BC9B9442E66C}"/>
              </c:ext>
            </c:extLst>
          </c:dPt>
          <c:dPt>
            <c:idx val="7"/>
            <c:bubble3D val="0"/>
            <c:spPr>
              <a:solidFill>
                <a:srgbClr val="F0EA00"/>
              </a:solidFill>
              <a:ln w="19050">
                <a:solidFill>
                  <a:schemeClr val="lt1"/>
                </a:solidFill>
              </a:ln>
              <a:effectLst/>
            </c:spPr>
            <c:extLst>
              <c:ext xmlns:c16="http://schemas.microsoft.com/office/drawing/2014/chart" uri="{C3380CC4-5D6E-409C-BE32-E72D297353CC}">
                <c16:uniqueId val="{0000000B-9CCC-4C18-B38F-BC9B9442E66C}"/>
              </c:ext>
            </c:extLst>
          </c:dPt>
          <c:dPt>
            <c:idx val="8"/>
            <c:bubble3D val="0"/>
            <c:spPr>
              <a:solidFill>
                <a:srgbClr val="FEFEBA"/>
              </a:solidFill>
              <a:ln w="19050">
                <a:solidFill>
                  <a:schemeClr val="lt1"/>
                </a:solidFill>
              </a:ln>
              <a:effectLst/>
            </c:spPr>
            <c:extLst>
              <c:ext xmlns:c16="http://schemas.microsoft.com/office/drawing/2014/chart" uri="{C3380CC4-5D6E-409C-BE32-E72D297353CC}">
                <c16:uniqueId val="{0000000C-9CCC-4C18-B38F-BC9B9442E66C}"/>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c:ext xmlns:c16="http://schemas.microsoft.com/office/drawing/2014/chart" uri="{C3380CC4-5D6E-409C-BE32-E72D297353CC}">
                <c16:uniqueId val="{00000013-8B33-450A-BD6B-4DE3A5BCF9D8}"/>
              </c:ext>
            </c:extLst>
          </c:dPt>
          <c:dPt>
            <c:idx val="10"/>
            <c:bubble3D val="0"/>
            <c:spPr>
              <a:solidFill>
                <a:srgbClr val="FFFF00"/>
              </a:solidFill>
              <a:ln w="19050">
                <a:solidFill>
                  <a:schemeClr val="lt1"/>
                </a:solidFill>
              </a:ln>
              <a:effectLst/>
            </c:spPr>
            <c:extLst>
              <c:ext xmlns:c16="http://schemas.microsoft.com/office/drawing/2014/chart" uri="{C3380CC4-5D6E-409C-BE32-E72D297353CC}">
                <c16:uniqueId val="{00000004-9CCC-4C18-B38F-BC9B9442E66C}"/>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CC-4C18-B38F-BC9B9442E66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('WATER BALANCE-SUMMARY'!$L$7:$M$7,'WATER BALANCE-SUMMARY'!$L$9:$M$9,'WATER BALANCE-SUMMARY'!$L$11:$M$11,'WATER BALANCE-SUMMARY'!$L$13:$M$13,'WATER BALANCE-SUMMARY'!$L$15:$M$15,'WATER BALANCE-SUMMARY'!$L$17:$M$17,'WATER BALANCE-SUMMARY'!$L$19:$M$19,'WATER BALANCE-SUMMARY'!$L$21:$M$21,'WATER BALANCE-SUMMARY'!$L$23:$M$23,'WATER BALANCE-SUMMARY'!$L$25:$M$25,'WATER BALANCE-SUMMARY'!$L$27:$M$27)</c:f>
              <c:strCache>
                <c:ptCount val="11"/>
                <c:pt idx="0">
                  <c:v>Billed Metered Consumption</c:v>
                </c:pt>
                <c:pt idx="1">
                  <c:v>Billed Unmetered Consumption</c:v>
                </c:pt>
                <c:pt idx="2">
                  <c:v>Authorized Non-Revenue Water Consumption</c:v>
                </c:pt>
                <c:pt idx="3">
                  <c:v>Main Flushing for Water Quality</c:v>
                </c:pt>
                <c:pt idx="4">
                  <c:v>Accounted Tank Overflows/Leakage</c:v>
                </c:pt>
                <c:pt idx="5">
                  <c:v>Accounted Main Breaks and Repaired Leaks</c:v>
                </c:pt>
                <c:pt idx="6">
                  <c:v>Leakage - Distribution System</c:v>
                </c:pt>
                <c:pt idx="7">
                  <c:v>Customer Metering Inaccuracies</c:v>
                </c:pt>
                <c:pt idx="8">
                  <c:v>Unauthorized Consumption</c:v>
                </c:pt>
                <c:pt idx="9">
                  <c:v>Supply Meter Inaccuracies</c:v>
                </c:pt>
                <c:pt idx="10">
                  <c:v>Systematic Reporting Errors</c:v>
                </c:pt>
              </c:strCache>
            </c:strRef>
          </c:cat>
          <c:val>
            <c:numRef>
              <c:f>('WATER BALANCE-SUMMARY'!$M$8,'WATER BALANCE-SUMMARY'!$M$10,'WATER BALANCE-SUMMARY'!$M$12,'WATER BALANCE-SUMMARY'!$M$14,'WATER BALANCE-SUMMARY'!$M$16,'WATER BALANCE-SUMMARY'!$M$18,'WATER BALANCE-SUMMARY'!$M$20,'WATER BALANCE-SUMMARY'!$M$22,'WATER BALANCE-SUMMARY'!$M$24,'WATER BALANCE-SUMMARY'!$M$26,'WATER BALANCE-SUMMARY'!$M$28)</c:f>
              <c:numCache>
                <c:formatCode>0.0%</c:formatCode>
                <c:ptCount val="11"/>
                <c:pt idx="0">
                  <c:v>0.60399999999999998</c:v>
                </c:pt>
                <c:pt idx="1">
                  <c:v>0</c:v>
                </c:pt>
                <c:pt idx="2">
                  <c:v>6.6E-3</c:v>
                </c:pt>
                <c:pt idx="3">
                  <c:v>0.04</c:v>
                </c:pt>
                <c:pt idx="4">
                  <c:v>0</c:v>
                </c:pt>
                <c:pt idx="5">
                  <c:v>0.02</c:v>
                </c:pt>
                <c:pt idx="6">
                  <c:v>0.26721768707483001</c:v>
                </c:pt>
                <c:pt idx="7">
                  <c:v>8.1632653061224827E-3</c:v>
                </c:pt>
                <c:pt idx="8">
                  <c:v>2.3999999999999998E-3</c:v>
                </c:pt>
                <c:pt idx="9">
                  <c:v>4.7619047619047519E-2</c:v>
                </c:pt>
                <c:pt idx="10">
                  <c:v>4.0000000000000001E-3</c:v>
                </c:pt>
              </c:numCache>
            </c:numRef>
          </c:val>
          <c:extLst>
            <c:ext xmlns:c16="http://schemas.microsoft.com/office/drawing/2014/chart" uri="{C3380CC4-5D6E-409C-BE32-E72D297353CC}">
              <c16:uniqueId val="{00000000-9CCC-4C18-B38F-BC9B9442E66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5097204245072251"/>
          <c:y val="6.1977591183741687E-3"/>
          <c:w val="0.44781828016832992"/>
          <c:h val="0.98764819990951513"/>
        </c:manualLayout>
      </c:layout>
      <c:overlay val="0"/>
      <c:spPr>
        <a:solidFill>
          <a:schemeClr val="lt1">
            <a:alpha val="50000"/>
          </a:schemeClr>
        </a:solidFill>
        <a:ln>
          <a:noFill/>
        </a:ln>
        <a:effectLst/>
      </c:spPr>
      <c:txPr>
        <a:bodyPr rot="0" spcFirstLastPara="1" vertOverflow="ellipsis" vert="horz" wrap="square" anchor="ctr" anchorCtr="0"/>
        <a:lstStyle/>
        <a:p>
          <a:pPr>
            <a:defRPr sz="1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tx2">
        <a:lumMod val="20000"/>
        <a:lumOff val="80000"/>
      </a:schemeClr>
    </a:solidFill>
    <a:ln w="571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211666</xdr:colOff>
      <xdr:row>3</xdr:row>
      <xdr:rowOff>178856</xdr:rowOff>
    </xdr:from>
    <xdr:to>
      <xdr:col>32</xdr:col>
      <xdr:colOff>529167</xdr:colOff>
      <xdr:row>35</xdr:row>
      <xdr:rowOff>42334</xdr:rowOff>
    </xdr:to>
    <xdr:graphicFrame macro="">
      <xdr:nvGraphicFramePr>
        <xdr:cNvPr id="4" name="Chart 3">
          <a:extLst>
            <a:ext uri="{FF2B5EF4-FFF2-40B4-BE49-F238E27FC236}">
              <a16:creationId xmlns:a16="http://schemas.microsoft.com/office/drawing/2014/main" id="{9D9A352D-8414-4F08-948F-B30B13BF13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906"/>
  <sheetViews>
    <sheetView tabSelected="1" view="pageBreakPreview" topLeftCell="A56" zoomScaleNormal="100" zoomScaleSheetLayoutView="100" workbookViewId="0">
      <selection activeCell="F100" sqref="F100"/>
    </sheetView>
  </sheetViews>
  <sheetFormatPr defaultRowHeight="14.4" x14ac:dyDescent="0.3"/>
  <cols>
    <col min="1" max="1" width="4.109375" style="1" customWidth="1"/>
    <col min="2" max="2" width="1.6640625" style="2" customWidth="1"/>
    <col min="3" max="3" width="17.88671875" style="2" customWidth="1"/>
    <col min="4" max="4" width="49.109375" style="2" customWidth="1"/>
    <col min="5" max="5" width="15.33203125" style="2" customWidth="1"/>
    <col min="6" max="6" width="9.33203125" style="2" customWidth="1"/>
    <col min="7" max="7" width="11.33203125" style="2" customWidth="1"/>
    <col min="8" max="8" width="3.109375" style="2" customWidth="1"/>
    <col min="9" max="9" width="4.5546875" style="2" customWidth="1"/>
    <col min="10" max="10" width="8.6640625" style="3" customWidth="1"/>
    <col min="11" max="17" width="8.6640625" style="2" customWidth="1"/>
  </cols>
  <sheetData>
    <row r="2" spans="1:18" ht="24.6" x14ac:dyDescent="0.4">
      <c r="A2" s="314" t="s">
        <v>96</v>
      </c>
      <c r="B2" s="314"/>
      <c r="C2" s="314"/>
      <c r="D2" s="314"/>
      <c r="E2" s="314"/>
      <c r="F2" s="314"/>
      <c r="G2" s="314"/>
      <c r="H2" s="4"/>
      <c r="I2" s="4"/>
      <c r="K2" s="5"/>
      <c r="L2" s="6"/>
      <c r="M2" s="4"/>
      <c r="N2" s="4"/>
      <c r="O2" s="4"/>
      <c r="P2" s="4"/>
    </row>
    <row r="3" spans="1:18" x14ac:dyDescent="0.3">
      <c r="L3" s="7"/>
    </row>
    <row r="4" spans="1:18" x14ac:dyDescent="0.3">
      <c r="B4" s="120" t="s">
        <v>0</v>
      </c>
      <c r="C4" s="9"/>
      <c r="D4" s="9"/>
      <c r="E4" s="9"/>
      <c r="F4" s="9"/>
      <c r="G4" s="9"/>
      <c r="L4" s="7"/>
    </row>
    <row r="5" spans="1:18" ht="15" customHeight="1" x14ac:dyDescent="0.3">
      <c r="B5" s="317" t="s">
        <v>213</v>
      </c>
      <c r="C5" s="318"/>
      <c r="D5" s="318"/>
      <c r="E5" s="318"/>
      <c r="F5" s="318"/>
      <c r="G5" s="318"/>
      <c r="K5" s="30"/>
      <c r="L5" s="30"/>
      <c r="M5" s="30"/>
      <c r="N5" s="30"/>
      <c r="O5" s="30"/>
      <c r="P5" s="30"/>
      <c r="Q5" s="30"/>
      <c r="R5" s="126"/>
    </row>
    <row r="6" spans="1:18" x14ac:dyDescent="0.3">
      <c r="B6" s="318"/>
      <c r="C6" s="318"/>
      <c r="D6" s="318"/>
      <c r="E6" s="318"/>
      <c r="F6" s="318"/>
      <c r="G6" s="318"/>
      <c r="K6" s="30"/>
      <c r="L6" s="30"/>
      <c r="M6" s="250"/>
      <c r="N6" s="30"/>
      <c r="O6" s="30"/>
      <c r="P6" s="30"/>
      <c r="Q6" s="30"/>
      <c r="R6" s="126"/>
    </row>
    <row r="7" spans="1:18" x14ac:dyDescent="0.3">
      <c r="B7" s="318"/>
      <c r="C7" s="318"/>
      <c r="D7" s="318"/>
      <c r="E7" s="318"/>
      <c r="F7" s="318"/>
      <c r="G7" s="318"/>
      <c r="K7" s="30"/>
      <c r="L7" s="30"/>
      <c r="M7" s="30"/>
      <c r="N7" s="30"/>
      <c r="O7" s="30"/>
      <c r="P7" s="30"/>
      <c r="Q7" s="30"/>
      <c r="R7" s="126"/>
    </row>
    <row r="8" spans="1:18" x14ac:dyDescent="0.3">
      <c r="B8" s="318"/>
      <c r="C8" s="318"/>
      <c r="D8" s="318"/>
      <c r="E8" s="318"/>
      <c r="F8" s="318"/>
      <c r="G8" s="318"/>
      <c r="K8" s="30"/>
      <c r="L8" s="30"/>
      <c r="M8" s="30"/>
      <c r="N8" s="30"/>
      <c r="O8" s="30"/>
      <c r="P8" s="30"/>
      <c r="Q8" s="30"/>
      <c r="R8" s="126"/>
    </row>
    <row r="9" spans="1:18" ht="6" customHeight="1" x14ac:dyDescent="0.3">
      <c r="B9" s="318"/>
      <c r="C9" s="318"/>
      <c r="D9" s="318"/>
      <c r="E9" s="318"/>
      <c r="F9" s="318"/>
      <c r="G9" s="318"/>
      <c r="K9" s="30"/>
      <c r="L9" s="30"/>
      <c r="M9" s="30"/>
      <c r="N9" s="30"/>
      <c r="O9" s="30"/>
      <c r="P9" s="30"/>
      <c r="Q9" s="30"/>
      <c r="R9" s="126"/>
    </row>
    <row r="10" spans="1:18" ht="13.5" customHeight="1" x14ac:dyDescent="0.3">
      <c r="B10" s="316" t="s">
        <v>97</v>
      </c>
      <c r="C10" s="316"/>
      <c r="D10" s="121"/>
      <c r="E10" s="121"/>
      <c r="F10" s="121"/>
      <c r="G10" s="9"/>
      <c r="K10" s="30"/>
      <c r="L10" s="30"/>
      <c r="M10" s="30"/>
      <c r="N10" s="30"/>
      <c r="O10" s="30"/>
      <c r="P10" s="30"/>
      <c r="Q10" s="30"/>
      <c r="R10" s="126"/>
    </row>
    <row r="11" spans="1:18" ht="15.75" customHeight="1" x14ac:dyDescent="0.3">
      <c r="B11" s="315" t="s">
        <v>214</v>
      </c>
      <c r="C11" s="316"/>
      <c r="D11" s="316"/>
      <c r="E11" s="316"/>
      <c r="F11" s="316"/>
      <c r="G11" s="316"/>
      <c r="J11" s="321"/>
      <c r="K11" s="321"/>
      <c r="L11" s="321"/>
      <c r="M11" s="321"/>
      <c r="N11" s="321"/>
      <c r="O11" s="321"/>
      <c r="P11" s="321"/>
      <c r="Q11" s="30"/>
      <c r="R11" s="126"/>
    </row>
    <row r="12" spans="1:18" ht="15" customHeight="1" x14ac:dyDescent="0.3">
      <c r="B12" s="316"/>
      <c r="C12" s="316"/>
      <c r="D12" s="316"/>
      <c r="E12" s="316"/>
      <c r="F12" s="316"/>
      <c r="G12" s="316"/>
      <c r="J12" s="321"/>
      <c r="K12" s="321"/>
      <c r="L12" s="321"/>
      <c r="M12" s="321"/>
      <c r="N12" s="321"/>
      <c r="O12" s="321"/>
      <c r="P12" s="321"/>
      <c r="Q12" s="30"/>
      <c r="R12" s="126"/>
    </row>
    <row r="13" spans="1:18" ht="28.5" customHeight="1" x14ac:dyDescent="0.3">
      <c r="B13" s="316" t="s">
        <v>98</v>
      </c>
      <c r="C13" s="316"/>
      <c r="D13" s="316"/>
      <c r="E13" s="316"/>
      <c r="F13" s="316"/>
      <c r="G13" s="316"/>
      <c r="H13" s="85"/>
      <c r="I13" s="85"/>
      <c r="J13" s="321"/>
      <c r="K13" s="321"/>
      <c r="L13" s="321"/>
      <c r="M13" s="321"/>
      <c r="N13" s="321"/>
      <c r="O13" s="321"/>
      <c r="P13" s="321"/>
      <c r="Q13" s="30"/>
      <c r="R13" s="126"/>
    </row>
    <row r="14" spans="1:18" ht="28.5" customHeight="1" x14ac:dyDescent="0.3">
      <c r="B14" s="316" t="s">
        <v>99</v>
      </c>
      <c r="C14" s="316"/>
      <c r="D14" s="316"/>
      <c r="E14" s="316"/>
      <c r="F14" s="316"/>
      <c r="G14" s="316"/>
      <c r="H14" s="85"/>
      <c r="I14" s="85"/>
      <c r="J14" s="321"/>
      <c r="K14" s="321"/>
      <c r="L14" s="321"/>
      <c r="M14" s="321"/>
      <c r="N14" s="321"/>
      <c r="O14" s="321"/>
      <c r="P14" s="321"/>
      <c r="Q14" s="30"/>
      <c r="R14" s="126"/>
    </row>
    <row r="15" spans="1:18" ht="28.5" customHeight="1" x14ac:dyDescent="0.3">
      <c r="B15" s="316" t="s">
        <v>100</v>
      </c>
      <c r="C15" s="316"/>
      <c r="D15" s="316"/>
      <c r="E15" s="316"/>
      <c r="F15" s="316"/>
      <c r="G15" s="316"/>
      <c r="H15" s="85"/>
      <c r="I15" s="85"/>
      <c r="J15" s="321"/>
      <c r="K15" s="321"/>
      <c r="L15" s="321"/>
      <c r="M15" s="321"/>
      <c r="N15" s="321"/>
      <c r="O15" s="321"/>
      <c r="P15" s="321"/>
      <c r="Q15" s="30"/>
      <c r="R15" s="126"/>
    </row>
    <row r="16" spans="1:18" ht="11.25" customHeight="1" x14ac:dyDescent="0.3">
      <c r="B16" s="122"/>
      <c r="C16" s="122"/>
      <c r="D16" s="122"/>
      <c r="E16" s="122"/>
      <c r="F16" s="122"/>
      <c r="G16" s="122"/>
      <c r="H16" s="85"/>
      <c r="I16" s="85"/>
      <c r="J16" s="321"/>
      <c r="K16" s="321"/>
      <c r="L16" s="321"/>
      <c r="M16" s="321"/>
      <c r="N16" s="321"/>
      <c r="O16" s="321"/>
      <c r="P16" s="321"/>
      <c r="Q16" s="30"/>
      <c r="R16" s="126"/>
    </row>
    <row r="17" spans="2:18" ht="15" customHeight="1" x14ac:dyDescent="0.3">
      <c r="B17" s="316" t="s">
        <v>101</v>
      </c>
      <c r="C17" s="316"/>
      <c r="D17" s="316"/>
      <c r="E17" s="316"/>
      <c r="F17" s="316"/>
      <c r="G17" s="316"/>
      <c r="J17" s="321"/>
      <c r="K17" s="321"/>
      <c r="L17" s="321"/>
      <c r="M17" s="321"/>
      <c r="N17" s="321"/>
      <c r="O17" s="321"/>
      <c r="P17" s="321"/>
      <c r="Q17" s="30"/>
      <c r="R17" s="126"/>
    </row>
    <row r="18" spans="2:18" ht="15" customHeight="1" x14ac:dyDescent="0.3">
      <c r="B18" s="316"/>
      <c r="C18" s="316"/>
      <c r="D18" s="316"/>
      <c r="E18" s="316"/>
      <c r="F18" s="316"/>
      <c r="G18" s="316"/>
      <c r="J18" s="123"/>
      <c r="K18" s="123"/>
      <c r="L18" s="123"/>
      <c r="M18" s="123"/>
      <c r="N18" s="123"/>
      <c r="O18" s="123"/>
      <c r="P18" s="123"/>
    </row>
    <row r="19" spans="2:18" ht="15" customHeight="1" x14ac:dyDescent="0.3">
      <c r="C19" s="14"/>
      <c r="D19" s="14"/>
      <c r="E19" s="14"/>
      <c r="F19" s="14"/>
      <c r="G19" s="14"/>
      <c r="H19" s="11"/>
      <c r="J19" s="123"/>
      <c r="K19" s="123"/>
      <c r="L19" s="123"/>
      <c r="M19" s="123"/>
      <c r="N19" s="123"/>
      <c r="O19" s="123"/>
      <c r="P19" s="123"/>
    </row>
    <row r="20" spans="2:18" ht="15.75" customHeight="1" x14ac:dyDescent="0.3">
      <c r="B20" s="8" t="s">
        <v>1</v>
      </c>
      <c r="C20" s="16"/>
      <c r="J20" s="123"/>
      <c r="K20" s="123"/>
      <c r="L20" s="123"/>
      <c r="M20" s="123"/>
      <c r="N20" s="123"/>
      <c r="O20" s="123"/>
      <c r="P20" s="123"/>
    </row>
    <row r="21" spans="2:18" ht="15.75" customHeight="1" x14ac:dyDescent="0.3">
      <c r="C21" s="9"/>
      <c r="D21" s="9"/>
      <c r="E21" s="9"/>
      <c r="F21" s="9"/>
      <c r="G21" s="9"/>
      <c r="J21" s="123"/>
      <c r="K21" s="123"/>
      <c r="L21" s="123"/>
      <c r="M21" s="123"/>
      <c r="N21" s="123"/>
      <c r="O21" s="123"/>
      <c r="P21" s="123"/>
    </row>
    <row r="22" spans="2:18" ht="16.5" customHeight="1" x14ac:dyDescent="0.3">
      <c r="B22" s="322" t="s">
        <v>102</v>
      </c>
      <c r="C22" s="323"/>
      <c r="D22" s="323"/>
      <c r="E22" s="323"/>
      <c r="F22" s="323"/>
      <c r="G22" s="324"/>
      <c r="J22" s="123"/>
      <c r="K22" s="123"/>
      <c r="L22" s="123"/>
      <c r="M22" s="123"/>
      <c r="N22" s="123"/>
      <c r="O22" s="123"/>
      <c r="P22" s="123"/>
    </row>
    <row r="23" spans="2:18" x14ac:dyDescent="0.3">
      <c r="B23" s="325"/>
      <c r="C23" s="326"/>
      <c r="D23" s="326"/>
      <c r="E23" s="326"/>
      <c r="F23" s="326"/>
      <c r="G23" s="327"/>
    </row>
    <row r="24" spans="2:18" ht="21.75" customHeight="1" x14ac:dyDescent="0.3">
      <c r="B24" s="325"/>
      <c r="C24" s="326"/>
      <c r="D24" s="326"/>
      <c r="E24" s="326"/>
      <c r="F24" s="326"/>
      <c r="G24" s="327"/>
    </row>
    <row r="25" spans="2:18" x14ac:dyDescent="0.3">
      <c r="B25" s="325" t="s">
        <v>103</v>
      </c>
      <c r="C25" s="326"/>
      <c r="D25" s="326"/>
      <c r="E25" s="326"/>
      <c r="F25" s="326"/>
      <c r="G25" s="327"/>
    </row>
    <row r="26" spans="2:18" x14ac:dyDescent="0.3">
      <c r="B26" s="328"/>
      <c r="C26" s="329"/>
      <c r="D26" s="329"/>
      <c r="E26" s="329"/>
      <c r="F26" s="329"/>
      <c r="G26" s="330"/>
    </row>
    <row r="27" spans="2:18" x14ac:dyDescent="0.3">
      <c r="C27" s="17"/>
      <c r="D27" s="18"/>
      <c r="E27" s="18"/>
      <c r="F27" s="18"/>
      <c r="G27" s="18"/>
    </row>
    <row r="28" spans="2:18" x14ac:dyDescent="0.3">
      <c r="B28" s="10" t="s">
        <v>2</v>
      </c>
      <c r="C28" s="9"/>
      <c r="D28" s="9"/>
    </row>
    <row r="29" spans="2:18" x14ac:dyDescent="0.3">
      <c r="B29" s="10" t="s">
        <v>3</v>
      </c>
      <c r="C29" s="9"/>
      <c r="D29" s="9"/>
    </row>
    <row r="30" spans="2:18" x14ac:dyDescent="0.3">
      <c r="B30" s="10"/>
      <c r="C30" s="9"/>
      <c r="D30" s="9"/>
    </row>
    <row r="31" spans="2:18" x14ac:dyDescent="0.3">
      <c r="B31" s="10">
        <v>2</v>
      </c>
      <c r="C31" s="10" t="s">
        <v>68</v>
      </c>
      <c r="D31" s="9"/>
      <c r="E31" s="9"/>
    </row>
    <row r="32" spans="2:18" x14ac:dyDescent="0.3">
      <c r="B32" s="10"/>
    </row>
    <row r="33" spans="2:17" ht="15" thickBot="1" x14ac:dyDescent="0.35">
      <c r="B33" s="10"/>
      <c r="C33" s="95" t="s">
        <v>69</v>
      </c>
      <c r="D33" s="96" t="s">
        <v>70</v>
      </c>
      <c r="E33" s="9"/>
    </row>
    <row r="34" spans="2:17" x14ac:dyDescent="0.3">
      <c r="B34" s="10"/>
      <c r="C34" s="9"/>
      <c r="D34" s="9"/>
      <c r="E34" s="9"/>
    </row>
    <row r="35" spans="2:17" ht="15" thickBot="1" x14ac:dyDescent="0.35">
      <c r="B35" s="10"/>
      <c r="C35" s="99" t="s">
        <v>69</v>
      </c>
      <c r="D35" s="97" t="s">
        <v>71</v>
      </c>
      <c r="E35" s="9"/>
    </row>
    <row r="36" spans="2:17" x14ac:dyDescent="0.3">
      <c r="B36" s="10"/>
      <c r="C36" s="9"/>
      <c r="D36" s="97" t="s">
        <v>72</v>
      </c>
      <c r="E36" s="9"/>
    </row>
    <row r="37" spans="2:17" x14ac:dyDescent="0.3">
      <c r="B37" s="10"/>
      <c r="C37" s="9"/>
      <c r="D37" s="9"/>
      <c r="E37" s="12"/>
      <c r="F37" s="12"/>
      <c r="G37" s="12"/>
      <c r="H37" s="12"/>
      <c r="I37" s="12"/>
      <c r="K37" s="12"/>
      <c r="L37" s="12"/>
      <c r="M37" s="12"/>
      <c r="N37" s="12"/>
      <c r="O37" s="12"/>
      <c r="P37" s="12"/>
      <c r="Q37" s="12"/>
    </row>
    <row r="38" spans="2:17" ht="15" thickBot="1" x14ac:dyDescent="0.35">
      <c r="B38" s="10"/>
      <c r="C38" s="98" t="s">
        <v>263</v>
      </c>
      <c r="D38" s="100" t="s">
        <v>73</v>
      </c>
      <c r="E38" s="9"/>
      <c r="F38" s="12"/>
      <c r="G38" s="12"/>
      <c r="H38" s="12"/>
      <c r="I38" s="12"/>
      <c r="K38" s="12"/>
      <c r="L38" s="12"/>
      <c r="M38" s="12"/>
      <c r="N38" s="12"/>
      <c r="O38" s="12"/>
      <c r="P38" s="12"/>
      <c r="Q38" s="12"/>
    </row>
    <row r="39" spans="2:17" x14ac:dyDescent="0.3">
      <c r="B39" s="10"/>
      <c r="C39" s="10"/>
      <c r="D39" s="100"/>
      <c r="E39" s="9"/>
      <c r="F39" s="12"/>
      <c r="G39" s="12"/>
      <c r="H39" s="12"/>
      <c r="I39" s="12"/>
      <c r="K39" s="12"/>
      <c r="L39" s="12"/>
      <c r="M39" s="12"/>
      <c r="N39" s="12"/>
      <c r="O39" s="12"/>
      <c r="P39" s="12"/>
      <c r="Q39" s="12"/>
    </row>
    <row r="40" spans="2:17" x14ac:dyDescent="0.3">
      <c r="B40" s="10">
        <v>3</v>
      </c>
      <c r="C40" s="10" t="s">
        <v>78</v>
      </c>
      <c r="D40" s="100"/>
      <c r="E40" s="9"/>
      <c r="F40" s="12"/>
      <c r="G40" s="12"/>
      <c r="H40" s="12"/>
      <c r="I40" s="12"/>
      <c r="K40" s="12"/>
      <c r="L40" s="12"/>
      <c r="M40" s="12"/>
      <c r="N40" s="12"/>
      <c r="O40" s="12"/>
      <c r="P40" s="12"/>
      <c r="Q40" s="12"/>
    </row>
    <row r="41" spans="2:17" x14ac:dyDescent="0.3">
      <c r="B41" s="10"/>
      <c r="C41" s="10" t="s">
        <v>79</v>
      </c>
      <c r="D41" s="9"/>
    </row>
    <row r="42" spans="2:17" x14ac:dyDescent="0.3">
      <c r="B42" s="10"/>
      <c r="C42" s="10" t="s">
        <v>75</v>
      </c>
      <c r="D42" s="9"/>
      <c r="E42" s="12"/>
      <c r="F42" s="12"/>
      <c r="G42" s="12"/>
      <c r="H42" s="12"/>
      <c r="I42" s="12"/>
      <c r="K42" s="12"/>
      <c r="L42" s="12"/>
      <c r="M42" s="12"/>
      <c r="N42" s="12"/>
      <c r="O42" s="12"/>
      <c r="P42" s="12"/>
      <c r="Q42" s="12"/>
    </row>
    <row r="43" spans="2:17" x14ac:dyDescent="0.3">
      <c r="B43" s="10"/>
      <c r="C43" s="10" t="s">
        <v>76</v>
      </c>
      <c r="D43" s="9"/>
      <c r="E43" s="12"/>
      <c r="F43" s="12"/>
      <c r="G43" s="12"/>
      <c r="H43" s="12"/>
      <c r="I43" s="12"/>
      <c r="K43" s="12"/>
      <c r="L43" s="12"/>
      <c r="M43" s="12"/>
      <c r="N43" s="12"/>
      <c r="O43" s="12"/>
      <c r="P43" s="12"/>
      <c r="Q43" s="12"/>
    </row>
    <row r="44" spans="2:17" x14ac:dyDescent="0.3">
      <c r="B44" s="10"/>
      <c r="C44" s="10" t="s">
        <v>77</v>
      </c>
      <c r="D44" s="9"/>
      <c r="E44" s="12"/>
      <c r="F44" s="12"/>
      <c r="G44" s="12"/>
      <c r="H44" s="12"/>
      <c r="I44" s="12"/>
      <c r="K44" s="12"/>
      <c r="L44" s="12"/>
      <c r="M44" s="12"/>
      <c r="N44" s="12"/>
      <c r="O44" s="12"/>
      <c r="P44" s="12"/>
      <c r="Q44" s="12"/>
    </row>
    <row r="45" spans="2:17" x14ac:dyDescent="0.3">
      <c r="B45" s="10"/>
      <c r="C45" s="10"/>
      <c r="D45" s="9"/>
      <c r="E45" s="12"/>
      <c r="F45" s="12"/>
      <c r="G45" s="12"/>
      <c r="H45" s="12"/>
      <c r="I45" s="12"/>
      <c r="K45" s="12"/>
      <c r="L45" s="12"/>
      <c r="M45" s="12"/>
      <c r="N45" s="12"/>
      <c r="O45" s="12"/>
      <c r="P45" s="12"/>
      <c r="Q45" s="12"/>
    </row>
    <row r="46" spans="2:17" x14ac:dyDescent="0.3">
      <c r="B46" s="10"/>
      <c r="C46" s="74" t="s">
        <v>47</v>
      </c>
      <c r="D46" s="9"/>
      <c r="F46" s="12"/>
      <c r="G46" s="12"/>
      <c r="H46" s="12"/>
      <c r="I46" s="12"/>
      <c r="K46" s="12"/>
      <c r="L46" s="12"/>
      <c r="M46" s="12"/>
      <c r="N46" s="12"/>
      <c r="O46" s="12"/>
      <c r="P46" s="12"/>
      <c r="Q46" s="12"/>
    </row>
    <row r="47" spans="2:17" x14ac:dyDescent="0.3">
      <c r="B47" s="10"/>
      <c r="C47" s="71">
        <v>0.5</v>
      </c>
      <c r="D47" s="9"/>
      <c r="F47" s="12"/>
      <c r="G47" s="12"/>
      <c r="H47" s="12"/>
      <c r="I47" s="12"/>
      <c r="K47" s="12"/>
      <c r="L47" s="12"/>
      <c r="M47" s="12"/>
      <c r="N47" s="12"/>
      <c r="O47" s="12"/>
      <c r="P47" s="12"/>
      <c r="Q47" s="12"/>
    </row>
    <row r="48" spans="2:17" x14ac:dyDescent="0.3">
      <c r="B48" s="10"/>
      <c r="C48" s="10"/>
      <c r="D48" s="9"/>
      <c r="F48" s="12"/>
      <c r="G48" s="12"/>
      <c r="H48" s="12"/>
      <c r="I48" s="12"/>
      <c r="K48" s="12"/>
      <c r="L48" s="12"/>
      <c r="M48" s="12"/>
      <c r="N48" s="12"/>
      <c r="O48" s="12"/>
      <c r="P48" s="12"/>
      <c r="Q48" s="12"/>
    </row>
    <row r="49" spans="1:17" ht="15" thickBot="1" x14ac:dyDescent="0.35">
      <c r="A49" s="2"/>
      <c r="B49" s="19"/>
    </row>
    <row r="50" spans="1:17" ht="15" thickTop="1" x14ac:dyDescent="0.3">
      <c r="A50" s="20"/>
      <c r="B50" s="21"/>
      <c r="C50" s="22"/>
      <c r="D50" s="22"/>
      <c r="E50" s="22"/>
      <c r="F50" s="22"/>
      <c r="G50" s="22"/>
      <c r="H50" s="23"/>
    </row>
    <row r="51" spans="1:17" ht="15.6" x14ac:dyDescent="0.3">
      <c r="A51" s="24"/>
      <c r="B51" s="25" t="s">
        <v>4</v>
      </c>
      <c r="C51" s="26"/>
      <c r="D51" s="26"/>
      <c r="E51" s="26"/>
      <c r="F51" s="26"/>
      <c r="G51" s="26"/>
      <c r="H51" s="27"/>
    </row>
    <row r="52" spans="1:17" x14ac:dyDescent="0.3">
      <c r="A52" s="24"/>
      <c r="B52" s="28" t="s">
        <v>5</v>
      </c>
      <c r="C52" s="26"/>
      <c r="D52" s="26"/>
      <c r="E52" s="26"/>
      <c r="F52" s="26"/>
      <c r="G52" s="26"/>
      <c r="H52" s="27"/>
    </row>
    <row r="53" spans="1:17" x14ac:dyDescent="0.3">
      <c r="A53" s="24"/>
      <c r="B53" s="29"/>
      <c r="C53" s="30"/>
      <c r="D53" s="30"/>
      <c r="E53" s="30"/>
      <c r="F53" s="30"/>
      <c r="G53" s="30"/>
      <c r="H53" s="31"/>
    </row>
    <row r="54" spans="1:17" x14ac:dyDescent="0.3">
      <c r="A54" s="32"/>
      <c r="B54" s="29"/>
      <c r="C54" s="30"/>
      <c r="D54" s="30"/>
      <c r="E54" s="30"/>
      <c r="F54" s="30"/>
      <c r="G54" s="30"/>
      <c r="H54" s="31"/>
    </row>
    <row r="55" spans="1:17" ht="15" thickBot="1" x14ac:dyDescent="0.35">
      <c r="A55" s="33"/>
      <c r="B55" s="29"/>
      <c r="C55" s="30" t="s">
        <v>6</v>
      </c>
      <c r="D55" s="319" t="s">
        <v>7</v>
      </c>
      <c r="E55" s="319"/>
      <c r="F55" s="69"/>
      <c r="G55" s="69"/>
      <c r="H55" s="31"/>
      <c r="J55" s="13" t="s">
        <v>8</v>
      </c>
    </row>
    <row r="56" spans="1:17" x14ac:dyDescent="0.3">
      <c r="A56" s="32"/>
      <c r="B56" s="29"/>
      <c r="C56" s="30"/>
      <c r="D56" s="30"/>
      <c r="E56" s="30"/>
      <c r="F56" s="11"/>
      <c r="G56" s="11"/>
      <c r="H56" s="31"/>
    </row>
    <row r="57" spans="1:17" ht="15" thickBot="1" x14ac:dyDescent="0.35">
      <c r="A57" s="33"/>
      <c r="B57" s="29"/>
      <c r="C57" s="30" t="s">
        <v>9</v>
      </c>
      <c r="D57" s="319" t="s">
        <v>10</v>
      </c>
      <c r="E57" s="319"/>
      <c r="F57" s="69"/>
      <c r="G57" s="69"/>
      <c r="H57" s="31"/>
      <c r="J57" s="13" t="s">
        <v>11</v>
      </c>
    </row>
    <row r="58" spans="1:17" x14ac:dyDescent="0.3">
      <c r="A58" s="32"/>
      <c r="B58" s="29"/>
      <c r="C58" s="30"/>
      <c r="D58" s="30"/>
      <c r="E58" s="30"/>
      <c r="F58" s="11"/>
      <c r="G58" s="11"/>
      <c r="H58" s="31"/>
    </row>
    <row r="59" spans="1:17" ht="15" thickBot="1" x14ac:dyDescent="0.35">
      <c r="A59" s="33"/>
      <c r="B59" s="29"/>
      <c r="C59" s="30" t="s">
        <v>12</v>
      </c>
      <c r="D59" s="319"/>
      <c r="E59" s="319"/>
      <c r="F59" s="69"/>
      <c r="G59" s="69"/>
      <c r="H59" s="31"/>
      <c r="J59" s="13" t="s">
        <v>13</v>
      </c>
    </row>
    <row r="60" spans="1:17" x14ac:dyDescent="0.3">
      <c r="A60" s="32"/>
      <c r="B60" s="29"/>
      <c r="C60" s="30"/>
      <c r="D60" s="30"/>
      <c r="E60" s="30"/>
      <c r="F60" s="11"/>
      <c r="G60" s="11"/>
      <c r="H60" s="31"/>
    </row>
    <row r="61" spans="1:17" ht="15" thickBot="1" x14ac:dyDescent="0.35">
      <c r="A61" s="33"/>
      <c r="B61" s="29"/>
      <c r="C61" s="30" t="s">
        <v>14</v>
      </c>
      <c r="D61" s="319"/>
      <c r="E61" s="319"/>
      <c r="F61" s="69"/>
      <c r="G61" s="69"/>
      <c r="H61" s="31"/>
      <c r="J61" s="13" t="s">
        <v>15</v>
      </c>
    </row>
    <row r="62" spans="1:17" x14ac:dyDescent="0.3">
      <c r="A62" s="32"/>
      <c r="B62" s="29"/>
      <c r="C62" s="30"/>
      <c r="D62" s="57" t="s">
        <v>16</v>
      </c>
      <c r="E62" s="30"/>
      <c r="F62" s="11"/>
      <c r="G62" s="11"/>
      <c r="H62" s="31"/>
    </row>
    <row r="63" spans="1:17" x14ac:dyDescent="0.3">
      <c r="A63" s="35"/>
      <c r="B63" s="29"/>
      <c r="C63" s="104" t="s">
        <v>86</v>
      </c>
      <c r="F63" s="70"/>
      <c r="G63" s="70"/>
      <c r="H63" s="31"/>
    </row>
    <row r="64" spans="1:17" x14ac:dyDescent="0.3">
      <c r="A64" s="35"/>
      <c r="B64" s="29"/>
      <c r="C64" s="104" t="s">
        <v>88</v>
      </c>
      <c r="D64" s="12"/>
      <c r="E64" s="12"/>
      <c r="F64" s="70"/>
      <c r="G64" s="70"/>
      <c r="H64" s="31"/>
      <c r="I64" s="12"/>
      <c r="J64" s="36"/>
      <c r="K64" s="12"/>
      <c r="L64" s="12"/>
      <c r="M64" s="12"/>
      <c r="N64" s="12"/>
      <c r="O64" s="12"/>
      <c r="P64" s="12"/>
      <c r="Q64" s="12"/>
    </row>
    <row r="65" spans="1:17" x14ac:dyDescent="0.3">
      <c r="A65" s="32"/>
      <c r="B65" s="29"/>
      <c r="C65" s="30"/>
      <c r="D65" s="30"/>
      <c r="E65" s="30"/>
      <c r="F65" s="11"/>
      <c r="G65" s="11"/>
      <c r="H65" s="31"/>
    </row>
    <row r="66" spans="1:17" ht="15" thickBot="1" x14ac:dyDescent="0.35">
      <c r="A66" s="32"/>
      <c r="B66" s="29"/>
      <c r="C66" s="30" t="s">
        <v>17</v>
      </c>
      <c r="D66" s="30"/>
      <c r="E66" s="101" t="s">
        <v>18</v>
      </c>
      <c r="F66" s="11"/>
      <c r="G66" s="11"/>
      <c r="H66" s="31"/>
      <c r="J66" s="36" t="s">
        <v>19</v>
      </c>
    </row>
    <row r="67" spans="1:17" x14ac:dyDescent="0.3">
      <c r="A67" s="32"/>
      <c r="B67" s="29"/>
      <c r="C67" s="312" t="s">
        <v>20</v>
      </c>
      <c r="D67" s="30"/>
      <c r="E67" s="30"/>
      <c r="F67" s="11"/>
      <c r="G67" s="11"/>
      <c r="H67" s="31"/>
    </row>
    <row r="68" spans="1:17" x14ac:dyDescent="0.3">
      <c r="A68" s="32"/>
      <c r="B68" s="29"/>
      <c r="C68" s="312"/>
      <c r="D68" s="30"/>
      <c r="E68" s="30"/>
      <c r="F68" s="11"/>
      <c r="G68" s="11"/>
      <c r="H68" s="31"/>
      <c r="I68" s="85"/>
      <c r="K68" s="85"/>
      <c r="L68" s="85"/>
      <c r="M68" s="85"/>
      <c r="N68" s="85"/>
      <c r="O68" s="85"/>
      <c r="P68" s="85"/>
      <c r="Q68" s="85"/>
    </row>
    <row r="69" spans="1:17" ht="15.6" x14ac:dyDescent="0.3">
      <c r="A69" s="32"/>
      <c r="B69" s="34"/>
      <c r="C69" s="313" t="s">
        <v>84</v>
      </c>
      <c r="D69" s="313" t="s">
        <v>83</v>
      </c>
      <c r="E69" s="313"/>
      <c r="F69" s="313"/>
      <c r="G69" s="313"/>
      <c r="H69" s="31"/>
    </row>
    <row r="70" spans="1:17" x14ac:dyDescent="0.3">
      <c r="A70" s="32"/>
      <c r="B70" s="29"/>
      <c r="C70" s="30"/>
      <c r="D70" s="30"/>
      <c r="E70" s="30" t="s">
        <v>285</v>
      </c>
      <c r="F70" s="11"/>
      <c r="G70" s="74" t="s">
        <v>67</v>
      </c>
      <c r="H70" s="31"/>
    </row>
    <row r="71" spans="1:17" ht="15" thickBot="1" x14ac:dyDescent="0.35">
      <c r="A71" s="32"/>
      <c r="B71" s="29"/>
      <c r="C71" s="232" t="s">
        <v>297</v>
      </c>
      <c r="D71" s="30"/>
      <c r="E71" s="30"/>
      <c r="F71" s="11"/>
      <c r="G71" s="74"/>
      <c r="H71" s="31"/>
      <c r="I71" s="85"/>
      <c r="K71" s="85"/>
      <c r="L71" s="85"/>
      <c r="M71" s="85"/>
      <c r="N71" s="85"/>
      <c r="O71" s="85"/>
      <c r="P71" s="85"/>
      <c r="Q71" s="85"/>
    </row>
    <row r="72" spans="1:17" ht="15" thickBot="1" x14ac:dyDescent="0.35">
      <c r="A72" s="32"/>
      <c r="B72" s="29"/>
      <c r="C72" s="147" t="s">
        <v>146</v>
      </c>
      <c r="D72" s="148"/>
      <c r="E72" s="91">
        <f>'WATER BALANCE-SUMMARY'!D8</f>
        <v>250020000</v>
      </c>
      <c r="F72" s="93" t="str">
        <f>(E66)</f>
        <v>Gallons</v>
      </c>
      <c r="G72" s="94">
        <f>1</f>
        <v>1</v>
      </c>
      <c r="H72" s="31"/>
      <c r="I72" s="85"/>
      <c r="K72" s="85"/>
      <c r="L72" s="85"/>
      <c r="M72" s="85"/>
      <c r="N72" s="85"/>
      <c r="O72" s="85"/>
      <c r="P72" s="85"/>
      <c r="Q72" s="85"/>
    </row>
    <row r="73" spans="1:17" x14ac:dyDescent="0.3">
      <c r="A73" s="32"/>
      <c r="B73" s="29"/>
      <c r="C73" s="74"/>
      <c r="D73" s="11"/>
      <c r="E73" s="124"/>
      <c r="F73" s="74"/>
      <c r="G73" s="156"/>
      <c r="H73" s="31"/>
      <c r="I73" s="85"/>
      <c r="K73" s="85"/>
      <c r="L73" s="85"/>
      <c r="M73" s="85"/>
      <c r="N73" s="85"/>
      <c r="O73" s="85"/>
      <c r="P73" s="85"/>
      <c r="Q73" s="85"/>
    </row>
    <row r="74" spans="1:17" ht="15" thickBot="1" x14ac:dyDescent="0.35">
      <c r="A74" s="37"/>
      <c r="B74" s="29"/>
      <c r="C74" s="103" t="s">
        <v>296</v>
      </c>
      <c r="F74" s="158"/>
      <c r="H74" s="31"/>
      <c r="J74" s="38"/>
    </row>
    <row r="75" spans="1:17" ht="15" thickBot="1" x14ac:dyDescent="0.35">
      <c r="A75" s="32"/>
      <c r="B75" s="29"/>
      <c r="C75" s="82" t="s">
        <v>295</v>
      </c>
      <c r="D75" s="148"/>
      <c r="E75" s="91">
        <f>E121+E111</f>
        <v>20000</v>
      </c>
      <c r="F75" s="93" t="str">
        <f>F72</f>
        <v>Gallons</v>
      </c>
      <c r="G75" s="94">
        <f>E75/E72</f>
        <v>7.9993600511959039E-5</v>
      </c>
      <c r="H75" s="31"/>
      <c r="I75" s="85"/>
      <c r="K75" s="85"/>
      <c r="L75" s="85"/>
      <c r="M75" s="85"/>
      <c r="N75" s="85"/>
      <c r="O75" s="85"/>
      <c r="P75" s="85"/>
      <c r="Q75" s="85"/>
    </row>
    <row r="76" spans="1:17" ht="15" thickBot="1" x14ac:dyDescent="0.35">
      <c r="A76" s="37"/>
      <c r="B76" s="143"/>
      <c r="C76" s="82" t="s">
        <v>119</v>
      </c>
      <c r="D76" s="148"/>
      <c r="E76" s="91">
        <f>'WATER BALANCE-SUMMARY'!N8</f>
        <v>151000000</v>
      </c>
      <c r="F76" s="93" t="str">
        <f>(E66)</f>
        <v>Gallons</v>
      </c>
      <c r="G76" s="94">
        <f>E76/E72</f>
        <v>0.60395168386529074</v>
      </c>
      <c r="H76" s="31"/>
      <c r="J76" s="38"/>
    </row>
    <row r="77" spans="1:17" s="126" customFormat="1" ht="15" thickBot="1" x14ac:dyDescent="0.35">
      <c r="A77" s="37"/>
      <c r="B77" s="143"/>
      <c r="C77" s="82" t="s">
        <v>294</v>
      </c>
      <c r="D77" s="83"/>
      <c r="E77" s="91">
        <f>'WATER BALANCE-SUMMARY'!J13</f>
        <v>11650000</v>
      </c>
      <c r="F77" s="93" t="str">
        <f>F76</f>
        <v>Gallons</v>
      </c>
      <c r="G77" s="94">
        <f>E77/E72</f>
        <v>4.659627229821614E-2</v>
      </c>
      <c r="H77" s="30"/>
      <c r="I77" s="30"/>
      <c r="J77" s="38"/>
      <c r="K77" s="30"/>
      <c r="L77" s="30"/>
      <c r="M77" s="30"/>
      <c r="N77" s="30"/>
      <c r="O77" s="30"/>
      <c r="P77" s="30"/>
      <c r="Q77" s="30"/>
    </row>
    <row r="78" spans="1:17" ht="15" thickBot="1" x14ac:dyDescent="0.35">
      <c r="A78" s="37"/>
      <c r="B78" s="143"/>
      <c r="C78" s="90" t="s">
        <v>145</v>
      </c>
      <c r="D78" s="11"/>
      <c r="E78" s="300">
        <f>'WATER BALANCE-SUMMARY'!J22</f>
        <v>15545578.231292501</v>
      </c>
      <c r="F78" s="74" t="str">
        <f>F72</f>
        <v>Gallons</v>
      </c>
      <c r="G78" s="92">
        <f>E78/E72</f>
        <v>6.2177338738070957E-2</v>
      </c>
      <c r="H78" s="31"/>
      <c r="I78" s="85"/>
      <c r="J78" s="38"/>
      <c r="K78" s="85"/>
      <c r="L78" s="85"/>
      <c r="M78" s="85"/>
      <c r="N78" s="85"/>
      <c r="O78" s="85"/>
      <c r="P78" s="85"/>
      <c r="Q78" s="85"/>
    </row>
    <row r="79" spans="1:17" ht="15" thickBot="1" x14ac:dyDescent="0.35">
      <c r="A79" s="37"/>
      <c r="B79" s="143"/>
      <c r="C79" s="147" t="s">
        <v>147</v>
      </c>
      <c r="D79" s="83"/>
      <c r="E79" s="305">
        <f>'WATER BALANCE-SUMMARY'!J16</f>
        <v>71804421.768707499</v>
      </c>
      <c r="F79" s="311" t="str">
        <f>$E$66</f>
        <v>Gallons</v>
      </c>
      <c r="G79" s="94">
        <f>E79/E72</f>
        <v>0.28719471149791015</v>
      </c>
      <c r="H79" s="31"/>
      <c r="I79" s="12"/>
      <c r="J79" s="159">
        <f>SUM(G75:G79)</f>
        <v>1</v>
      </c>
      <c r="K79" s="158" t="str">
        <f>IF(J79=1,"SPREADSHEET ADDS UP! RESULTS BALANCE!", "SPREADSHEET DOESN’T BALANCE! FIX SOMETHING!")</f>
        <v>SPREADSHEET ADDS UP! RESULTS BALANCE!</v>
      </c>
      <c r="L79" s="12"/>
      <c r="M79" s="12"/>
      <c r="N79" s="12"/>
      <c r="O79" s="12"/>
      <c r="P79" s="12"/>
      <c r="Q79" s="12"/>
    </row>
    <row r="80" spans="1:17" ht="15" thickBot="1" x14ac:dyDescent="0.35">
      <c r="B80" s="40"/>
      <c r="C80" s="88"/>
      <c r="D80" s="41"/>
      <c r="E80" s="41"/>
      <c r="F80" s="41"/>
      <c r="G80" s="41"/>
      <c r="H80" s="42"/>
    </row>
    <row r="81" spans="1:17" ht="15" thickTop="1" x14ac:dyDescent="0.3"/>
    <row r="82" spans="1:17" ht="15" thickBot="1" x14ac:dyDescent="0.35">
      <c r="B82" s="41"/>
      <c r="C82" s="41"/>
      <c r="D82" s="41"/>
      <c r="E82" s="41"/>
      <c r="F82" s="41"/>
      <c r="G82" s="41"/>
      <c r="H82" s="41"/>
    </row>
    <row r="83" spans="1:17" ht="15" thickTop="1" x14ac:dyDescent="0.3">
      <c r="B83" s="28" t="s">
        <v>25</v>
      </c>
      <c r="C83" s="26"/>
      <c r="D83" s="26"/>
      <c r="E83" s="26"/>
      <c r="F83" s="26"/>
      <c r="G83" s="26"/>
      <c r="H83" s="27"/>
    </row>
    <row r="84" spans="1:17" x14ac:dyDescent="0.3">
      <c r="B84" s="29"/>
      <c r="C84" s="30" t="s">
        <v>26</v>
      </c>
      <c r="E84" s="30"/>
      <c r="F84" s="30"/>
      <c r="G84" s="30"/>
      <c r="H84" s="31"/>
    </row>
    <row r="85" spans="1:17" ht="15.6" x14ac:dyDescent="0.3">
      <c r="B85" s="29"/>
      <c r="C85" s="313" t="s">
        <v>85</v>
      </c>
      <c r="D85" s="313"/>
      <c r="E85" s="313"/>
      <c r="F85" s="313"/>
      <c r="G85" s="313"/>
      <c r="H85" s="31"/>
    </row>
    <row r="86" spans="1:17" x14ac:dyDescent="0.3">
      <c r="B86" s="29"/>
      <c r="C86" s="57" t="s">
        <v>43</v>
      </c>
      <c r="H86" s="31"/>
    </row>
    <row r="87" spans="1:17" x14ac:dyDescent="0.3">
      <c r="B87" s="29"/>
      <c r="C87" s="12"/>
      <c r="D87" s="57"/>
      <c r="E87" s="12"/>
      <c r="F87" s="12"/>
      <c r="G87" s="12"/>
      <c r="H87" s="31"/>
      <c r="I87" s="12"/>
      <c r="K87" s="12"/>
      <c r="L87" s="12"/>
      <c r="M87" s="12"/>
      <c r="N87" s="12"/>
      <c r="O87" s="12"/>
      <c r="P87" s="12"/>
      <c r="Q87" s="12"/>
    </row>
    <row r="88" spans="1:17" x14ac:dyDescent="0.3">
      <c r="B88" s="29"/>
      <c r="C88" s="51" t="s">
        <v>273</v>
      </c>
      <c r="D88" s="30"/>
      <c r="E88" s="30"/>
      <c r="F88" s="30"/>
      <c r="G88" s="30"/>
      <c r="H88" s="31"/>
    </row>
    <row r="89" spans="1:17" x14ac:dyDescent="0.3">
      <c r="A89" s="33"/>
      <c r="B89" s="29"/>
      <c r="C89" s="287" t="s">
        <v>274</v>
      </c>
      <c r="D89" s="138"/>
      <c r="E89" s="266"/>
      <c r="F89" s="267"/>
      <c r="G89" s="284"/>
      <c r="H89" s="31"/>
      <c r="J89" s="13"/>
    </row>
    <row r="90" spans="1:17" x14ac:dyDescent="0.3">
      <c r="A90" s="33"/>
      <c r="B90" s="29"/>
      <c r="C90" s="285"/>
      <c r="D90" s="30"/>
      <c r="E90" s="65"/>
      <c r="F90" s="11"/>
      <c r="G90" s="133"/>
      <c r="H90" s="31"/>
      <c r="I90" s="85"/>
      <c r="J90" s="13"/>
      <c r="K90" s="85"/>
      <c r="L90" s="85"/>
      <c r="M90" s="85"/>
      <c r="N90" s="85"/>
      <c r="O90" s="85"/>
      <c r="P90" s="85"/>
      <c r="Q90" s="85"/>
    </row>
    <row r="91" spans="1:17" ht="15" thickBot="1" x14ac:dyDescent="0.35">
      <c r="A91" s="33"/>
      <c r="B91" s="29"/>
      <c r="C91" s="286" t="s">
        <v>270</v>
      </c>
      <c r="D91" s="30"/>
      <c r="E91" s="52">
        <f>E234</f>
        <v>250000000</v>
      </c>
      <c r="F91" s="11"/>
      <c r="G91" s="133"/>
      <c r="H91" s="31"/>
      <c r="I91" s="85"/>
      <c r="J91" s="7" t="s">
        <v>180</v>
      </c>
      <c r="K91" s="85"/>
      <c r="L91" s="85"/>
      <c r="M91" s="85"/>
      <c r="N91" s="85"/>
      <c r="O91" s="85"/>
      <c r="P91" s="85"/>
      <c r="Q91" s="85"/>
    </row>
    <row r="92" spans="1:17" ht="15" thickBot="1" x14ac:dyDescent="0.35">
      <c r="A92" s="33"/>
      <c r="B92" s="29"/>
      <c r="C92" s="286"/>
      <c r="D92" s="30"/>
      <c r="E92" s="141"/>
      <c r="F92" s="11"/>
      <c r="G92" s="133"/>
      <c r="H92" s="31"/>
      <c r="I92" s="85"/>
      <c r="J92" s="13"/>
      <c r="K92" s="85"/>
      <c r="L92" s="85"/>
      <c r="M92" s="85"/>
      <c r="N92" s="85"/>
      <c r="O92" s="85"/>
      <c r="P92" s="85"/>
      <c r="Q92" s="85"/>
    </row>
    <row r="93" spans="1:17" s="146" customFormat="1" ht="15" thickBot="1" x14ac:dyDescent="0.35">
      <c r="A93" s="142"/>
      <c r="B93" s="143"/>
      <c r="C93" s="286" t="s">
        <v>271</v>
      </c>
      <c r="D93" s="11"/>
      <c r="E93" s="52">
        <f>E91-E95</f>
        <v>11904761.904761881</v>
      </c>
      <c r="F93" s="11"/>
      <c r="G93" s="131"/>
      <c r="H93" s="144"/>
      <c r="I93" s="145"/>
      <c r="J93" s="7" t="s">
        <v>180</v>
      </c>
      <c r="K93" s="145"/>
      <c r="L93" s="145"/>
      <c r="M93" s="145"/>
      <c r="N93" s="145"/>
      <c r="O93" s="145"/>
      <c r="P93" s="145"/>
      <c r="Q93" s="145"/>
    </row>
    <row r="94" spans="1:17" ht="15" thickBot="1" x14ac:dyDescent="0.35">
      <c r="A94" s="33"/>
      <c r="B94" s="29"/>
      <c r="C94" s="130"/>
      <c r="D94" s="30"/>
      <c r="E94" s="141"/>
      <c r="F94" s="11"/>
      <c r="G94" s="133" t="s">
        <v>47</v>
      </c>
      <c r="H94" s="31"/>
      <c r="I94" s="85"/>
      <c r="J94" s="13"/>
      <c r="K94" s="85"/>
      <c r="L94" s="85"/>
      <c r="M94" s="85"/>
      <c r="N94" s="85"/>
      <c r="O94" s="85"/>
      <c r="P94" s="85"/>
      <c r="Q94" s="85"/>
    </row>
    <row r="95" spans="1:17" x14ac:dyDescent="0.3">
      <c r="A95" s="87"/>
      <c r="B95" s="29"/>
      <c r="C95" s="278" t="s">
        <v>272</v>
      </c>
      <c r="D95" s="135"/>
      <c r="E95" s="279">
        <f>E236</f>
        <v>238095238.09523812</v>
      </c>
      <c r="F95" s="272" t="str">
        <f>E66</f>
        <v>Gallons</v>
      </c>
      <c r="G95" s="71">
        <v>0.5</v>
      </c>
      <c r="H95" s="31"/>
      <c r="J95" s="7" t="s">
        <v>180</v>
      </c>
    </row>
    <row r="96" spans="1:17" x14ac:dyDescent="0.3">
      <c r="A96" s="33"/>
      <c r="B96" s="29"/>
      <c r="D96" s="30"/>
      <c r="E96" s="65"/>
      <c r="F96" s="11"/>
      <c r="H96" s="31"/>
      <c r="J96" s="13"/>
    </row>
    <row r="97" spans="1:17" x14ac:dyDescent="0.3">
      <c r="A97" s="33"/>
      <c r="B97" s="29"/>
      <c r="C97" s="57"/>
      <c r="D97" s="30"/>
      <c r="H97" s="31"/>
      <c r="I97" s="12"/>
      <c r="J97" s="13"/>
      <c r="K97" s="12"/>
      <c r="L97" s="12"/>
      <c r="M97" s="12"/>
      <c r="N97" s="12"/>
      <c r="O97" s="12"/>
      <c r="P97" s="12"/>
      <c r="Q97" s="12"/>
    </row>
    <row r="98" spans="1:17" x14ac:dyDescent="0.3">
      <c r="A98" s="33"/>
      <c r="B98" s="29"/>
      <c r="C98" s="51" t="s">
        <v>275</v>
      </c>
      <c r="D98" s="30"/>
      <c r="G98" s="51" t="s">
        <v>47</v>
      </c>
      <c r="H98" s="31"/>
      <c r="J98" s="13"/>
    </row>
    <row r="99" spans="1:17" ht="15" thickBot="1" x14ac:dyDescent="0.35">
      <c r="A99" s="77"/>
      <c r="B99" s="29"/>
      <c r="C99" s="274" t="s">
        <v>57</v>
      </c>
      <c r="D99" s="138"/>
      <c r="E99" s="288">
        <v>20000</v>
      </c>
      <c r="F99" s="266" t="str">
        <f>F95</f>
        <v>Gallons</v>
      </c>
      <c r="G99" s="71">
        <v>0.5</v>
      </c>
      <c r="H99" s="31"/>
      <c r="I99" s="12"/>
      <c r="J99" s="46" t="s">
        <v>181</v>
      </c>
      <c r="K99" s="12"/>
      <c r="L99" s="12"/>
      <c r="M99" s="12"/>
      <c r="N99" s="12"/>
      <c r="O99" s="12"/>
      <c r="P99" s="12"/>
      <c r="Q99" s="12"/>
    </row>
    <row r="100" spans="1:17" x14ac:dyDescent="0.3">
      <c r="B100" s="29"/>
      <c r="C100" s="130" t="s">
        <v>32</v>
      </c>
      <c r="D100" s="30"/>
      <c r="E100" s="30"/>
      <c r="F100" s="11"/>
      <c r="G100" s="133"/>
      <c r="H100" s="31"/>
      <c r="I100" s="12"/>
      <c r="K100" s="12"/>
      <c r="L100" s="12"/>
      <c r="M100" s="12"/>
      <c r="N100" s="12"/>
      <c r="O100" s="12"/>
      <c r="P100" s="12"/>
      <c r="Q100" s="12"/>
    </row>
    <row r="101" spans="1:17" ht="16.2" thickBot="1" x14ac:dyDescent="0.35">
      <c r="A101" s="77"/>
      <c r="B101" s="29"/>
      <c r="C101" s="130" t="s">
        <v>105</v>
      </c>
      <c r="D101" s="30"/>
      <c r="E101" s="78">
        <v>0</v>
      </c>
      <c r="F101" s="72" t="s">
        <v>24</v>
      </c>
      <c r="G101" s="71">
        <v>0.5</v>
      </c>
      <c r="H101" s="39"/>
      <c r="I101" s="12"/>
      <c r="J101" s="46" t="s">
        <v>183</v>
      </c>
      <c r="K101" s="12"/>
      <c r="L101" s="12"/>
      <c r="M101" s="12"/>
      <c r="N101" s="12"/>
      <c r="O101" s="12"/>
      <c r="P101" s="12"/>
      <c r="Q101" s="12"/>
    </row>
    <row r="102" spans="1:17" ht="15" thickBot="1" x14ac:dyDescent="0.35">
      <c r="B102" s="29"/>
      <c r="C102" s="132"/>
      <c r="D102" s="41"/>
      <c r="E102" s="41"/>
      <c r="F102" s="11"/>
      <c r="G102" s="133"/>
      <c r="H102" s="31"/>
      <c r="I102" s="12"/>
      <c r="K102" s="12"/>
      <c r="L102" s="12"/>
      <c r="M102" s="12"/>
      <c r="N102" s="12"/>
      <c r="O102" s="12"/>
      <c r="P102" s="12"/>
      <c r="Q102" s="12"/>
    </row>
    <row r="103" spans="1:17" ht="15" thickTop="1" x14ac:dyDescent="0.3">
      <c r="A103" s="37"/>
      <c r="B103" s="29"/>
      <c r="C103" s="289" t="s">
        <v>80</v>
      </c>
      <c r="D103" s="135"/>
      <c r="E103" s="279">
        <f>E99/(E101+100)*100</f>
        <v>20000</v>
      </c>
      <c r="F103" s="290" t="str">
        <f>F95</f>
        <v>Gallons</v>
      </c>
      <c r="G103" s="71">
        <v>0.5</v>
      </c>
      <c r="H103" s="31"/>
      <c r="I103" s="12"/>
      <c r="J103" s="38" t="s">
        <v>58</v>
      </c>
      <c r="K103" s="12"/>
      <c r="L103" s="12"/>
      <c r="M103" s="12"/>
      <c r="N103" s="12"/>
      <c r="O103" s="12"/>
      <c r="P103" s="12"/>
      <c r="Q103" s="12"/>
    </row>
    <row r="104" spans="1:17" x14ac:dyDescent="0.3">
      <c r="A104" s="33"/>
      <c r="B104" s="29"/>
      <c r="C104" s="30"/>
      <c r="D104" s="30"/>
      <c r="E104" s="65"/>
      <c r="F104" s="66"/>
      <c r="G104" s="76"/>
      <c r="H104" s="31"/>
      <c r="I104" s="12"/>
      <c r="J104" s="13"/>
      <c r="K104" s="12"/>
      <c r="L104" s="12"/>
      <c r="M104" s="12"/>
      <c r="N104" s="12"/>
      <c r="O104" s="12"/>
      <c r="P104" s="12"/>
      <c r="Q104" s="12"/>
    </row>
    <row r="105" spans="1:17" x14ac:dyDescent="0.3">
      <c r="A105" s="33"/>
      <c r="B105" s="29"/>
      <c r="C105" s="30"/>
      <c r="D105" s="30"/>
      <c r="E105" s="65"/>
      <c r="F105" s="66"/>
      <c r="G105" s="76"/>
      <c r="H105" s="31"/>
      <c r="I105" s="12"/>
      <c r="J105" s="13"/>
      <c r="K105" s="12"/>
      <c r="L105" s="12"/>
      <c r="M105" s="12"/>
      <c r="N105" s="12"/>
      <c r="O105" s="12"/>
      <c r="P105" s="12"/>
      <c r="Q105" s="12"/>
    </row>
    <row r="106" spans="1:17" x14ac:dyDescent="0.3">
      <c r="A106" s="37"/>
      <c r="B106" s="29"/>
      <c r="C106" s="74" t="s">
        <v>276</v>
      </c>
      <c r="D106" s="30"/>
      <c r="E106" s="65"/>
      <c r="F106" s="66"/>
      <c r="G106" s="51" t="s">
        <v>47</v>
      </c>
      <c r="H106" s="31"/>
      <c r="J106" s="38"/>
    </row>
    <row r="107" spans="1:17" ht="15" thickBot="1" x14ac:dyDescent="0.35">
      <c r="A107" s="77"/>
      <c r="B107" s="29"/>
      <c r="C107" s="274" t="s">
        <v>155</v>
      </c>
      <c r="D107" s="138"/>
      <c r="E107" s="288">
        <v>10000</v>
      </c>
      <c r="F107" s="266" t="str">
        <f>F95</f>
        <v>Gallons</v>
      </c>
      <c r="G107" s="71">
        <v>0.5</v>
      </c>
      <c r="H107" s="31"/>
      <c r="J107" s="46" t="s">
        <v>182</v>
      </c>
    </row>
    <row r="108" spans="1:17" x14ac:dyDescent="0.3">
      <c r="B108" s="29"/>
      <c r="C108" s="130" t="s">
        <v>32</v>
      </c>
      <c r="D108" s="30"/>
      <c r="E108" s="30"/>
      <c r="F108" s="11"/>
      <c r="G108" s="133"/>
      <c r="H108" s="31"/>
    </row>
    <row r="109" spans="1:17" ht="16.2" thickBot="1" x14ac:dyDescent="0.35">
      <c r="A109" s="77"/>
      <c r="B109" s="29"/>
      <c r="C109" s="130" t="s">
        <v>156</v>
      </c>
      <c r="D109" s="30"/>
      <c r="E109" s="78">
        <v>0</v>
      </c>
      <c r="F109" s="72" t="s">
        <v>24</v>
      </c>
      <c r="G109" s="71">
        <v>0.5</v>
      </c>
      <c r="H109" s="39"/>
      <c r="J109" s="46" t="s">
        <v>183</v>
      </c>
    </row>
    <row r="110" spans="1:17" ht="15" thickBot="1" x14ac:dyDescent="0.35">
      <c r="B110" s="29"/>
      <c r="C110" s="132"/>
      <c r="D110" s="41"/>
      <c r="E110" s="41"/>
      <c r="F110" s="11"/>
      <c r="G110" s="133"/>
      <c r="H110" s="31"/>
    </row>
    <row r="111" spans="1:17" ht="15" thickTop="1" x14ac:dyDescent="0.3">
      <c r="A111" s="37"/>
      <c r="B111" s="29"/>
      <c r="C111" s="289" t="s">
        <v>157</v>
      </c>
      <c r="D111" s="135"/>
      <c r="E111" s="136">
        <f>E107/(E109+100)*100</f>
        <v>10000</v>
      </c>
      <c r="F111" s="290" t="str">
        <f>F107</f>
        <v>Gallons</v>
      </c>
      <c r="G111" s="71">
        <v>0.5</v>
      </c>
      <c r="H111" s="31"/>
      <c r="J111" s="38" t="s">
        <v>58</v>
      </c>
    </row>
    <row r="112" spans="1:17" x14ac:dyDescent="0.3">
      <c r="A112" s="37"/>
      <c r="B112" s="29"/>
      <c r="C112" s="30"/>
      <c r="D112" s="30"/>
      <c r="E112" s="67"/>
      <c r="F112" s="79"/>
      <c r="G112" s="76"/>
      <c r="H112" s="31"/>
      <c r="I112" s="12"/>
      <c r="J112" s="38"/>
      <c r="K112" s="12"/>
      <c r="L112" s="12"/>
      <c r="M112" s="12"/>
      <c r="N112" s="12"/>
      <c r="O112" s="12"/>
      <c r="P112" s="12"/>
      <c r="Q112" s="12"/>
    </row>
    <row r="113" spans="1:17" x14ac:dyDescent="0.3">
      <c r="A113" s="33"/>
      <c r="B113" s="29"/>
      <c r="C113" s="74" t="s">
        <v>126</v>
      </c>
      <c r="D113" s="30"/>
      <c r="F113" s="66"/>
      <c r="G113" s="74" t="s">
        <v>47</v>
      </c>
      <c r="H113" s="31"/>
    </row>
    <row r="114" spans="1:17" ht="15" thickBot="1" x14ac:dyDescent="0.35">
      <c r="A114" s="33"/>
      <c r="B114" s="29"/>
      <c r="C114" s="291" t="s">
        <v>48</v>
      </c>
      <c r="D114" s="138"/>
      <c r="E114" s="139">
        <v>10000</v>
      </c>
      <c r="F114" s="292" t="str">
        <f>$E$66</f>
        <v>Gallons</v>
      </c>
      <c r="G114" s="71">
        <v>0.5</v>
      </c>
      <c r="H114" s="31"/>
      <c r="I114" s="12"/>
      <c r="J114" s="13" t="s">
        <v>184</v>
      </c>
      <c r="K114" s="12"/>
      <c r="L114" s="12"/>
      <c r="M114" s="12"/>
      <c r="N114" s="12"/>
      <c r="O114" s="12"/>
      <c r="P114" s="12"/>
      <c r="Q114" s="12"/>
    </row>
    <row r="115" spans="1:17" x14ac:dyDescent="0.3">
      <c r="A115" s="33"/>
      <c r="B115" s="29"/>
      <c r="C115" s="269"/>
      <c r="D115" s="30"/>
      <c r="E115" s="67"/>
      <c r="F115" s="67"/>
      <c r="G115" s="133"/>
      <c r="H115" s="31"/>
      <c r="I115" s="12"/>
      <c r="J115" s="13"/>
      <c r="K115" s="12"/>
      <c r="L115" s="12"/>
      <c r="M115" s="12"/>
      <c r="N115" s="12"/>
      <c r="O115" s="12"/>
      <c r="P115" s="12"/>
      <c r="Q115" s="12"/>
    </row>
    <row r="116" spans="1:17" ht="15" thickBot="1" x14ac:dyDescent="0.35">
      <c r="A116" s="77"/>
      <c r="B116" s="29"/>
      <c r="C116" s="268" t="s">
        <v>49</v>
      </c>
      <c r="D116" s="30"/>
      <c r="E116" s="54">
        <v>0</v>
      </c>
      <c r="F116" s="66" t="str">
        <f>$E$66</f>
        <v>Gallons</v>
      </c>
      <c r="G116" s="71">
        <v>0.5</v>
      </c>
      <c r="H116" s="31"/>
      <c r="I116" s="12"/>
      <c r="J116" s="46" t="s">
        <v>36</v>
      </c>
      <c r="K116" s="12"/>
      <c r="L116" s="12"/>
      <c r="M116" s="12"/>
      <c r="N116" s="12"/>
      <c r="O116" s="12"/>
      <c r="P116" s="12"/>
      <c r="Q116" s="12"/>
    </row>
    <row r="117" spans="1:17" x14ac:dyDescent="0.3">
      <c r="A117" s="33"/>
      <c r="B117" s="29"/>
      <c r="C117" s="269"/>
      <c r="D117" s="30"/>
      <c r="E117" s="67"/>
      <c r="F117" s="67"/>
      <c r="G117" s="133"/>
      <c r="H117" s="31"/>
      <c r="I117" s="12"/>
      <c r="J117" s="13"/>
      <c r="K117" s="12"/>
      <c r="L117" s="12"/>
      <c r="M117" s="12"/>
      <c r="N117" s="12"/>
      <c r="O117" s="12"/>
      <c r="P117" s="12"/>
      <c r="Q117" s="12"/>
    </row>
    <row r="118" spans="1:17" ht="15" thickBot="1" x14ac:dyDescent="0.35">
      <c r="A118" s="77"/>
      <c r="B118" s="29"/>
      <c r="C118" s="268" t="s">
        <v>50</v>
      </c>
      <c r="D118" s="30"/>
      <c r="E118" s="54">
        <v>0</v>
      </c>
      <c r="F118" s="66" t="str">
        <f>$E$66</f>
        <v>Gallons</v>
      </c>
      <c r="G118" s="71">
        <v>0.5</v>
      </c>
      <c r="H118" s="31"/>
      <c r="I118" s="12"/>
      <c r="J118" s="46" t="s">
        <v>185</v>
      </c>
      <c r="K118" s="12"/>
      <c r="L118" s="12"/>
      <c r="M118" s="12"/>
      <c r="N118" s="12"/>
      <c r="O118" s="12"/>
      <c r="P118" s="12"/>
      <c r="Q118" s="12"/>
    </row>
    <row r="119" spans="1:17" x14ac:dyDescent="0.3">
      <c r="A119" s="33"/>
      <c r="B119" s="29"/>
      <c r="C119" s="269"/>
      <c r="D119" s="57" t="s">
        <v>51</v>
      </c>
      <c r="E119" s="65"/>
      <c r="F119" s="66"/>
      <c r="G119" s="270"/>
      <c r="H119" s="31"/>
      <c r="I119" s="12"/>
      <c r="J119" s="13"/>
      <c r="K119" s="12"/>
      <c r="L119" s="12"/>
      <c r="M119" s="12"/>
      <c r="N119" s="12"/>
      <c r="O119" s="12"/>
      <c r="P119" s="12"/>
      <c r="Q119" s="12"/>
    </row>
    <row r="120" spans="1:17" ht="15" thickBot="1" x14ac:dyDescent="0.35">
      <c r="A120" s="33"/>
      <c r="B120" s="29"/>
      <c r="C120" s="271"/>
      <c r="D120" s="88"/>
      <c r="E120" s="89"/>
      <c r="F120" s="66"/>
      <c r="G120" s="270"/>
      <c r="H120" s="31"/>
      <c r="I120" s="12"/>
      <c r="J120" s="13"/>
      <c r="K120" s="12"/>
      <c r="L120" s="12"/>
      <c r="M120" s="12"/>
      <c r="N120" s="12"/>
      <c r="O120" s="12"/>
      <c r="P120" s="12"/>
      <c r="Q120" s="12"/>
    </row>
    <row r="121" spans="1:17" ht="15" thickTop="1" x14ac:dyDescent="0.3">
      <c r="A121" s="37"/>
      <c r="B121" s="29"/>
      <c r="C121" s="134" t="s">
        <v>158</v>
      </c>
      <c r="D121" s="135"/>
      <c r="E121" s="136">
        <f>E114+E116+E118</f>
        <v>10000</v>
      </c>
      <c r="F121" s="272" t="str">
        <f>F118</f>
        <v>Gallons</v>
      </c>
      <c r="G121" s="71">
        <v>0.5</v>
      </c>
      <c r="H121" s="31"/>
      <c r="I121" s="12"/>
      <c r="J121" s="38" t="s">
        <v>52</v>
      </c>
      <c r="K121" s="12"/>
      <c r="L121" s="12"/>
      <c r="M121" s="12"/>
      <c r="N121" s="12"/>
      <c r="O121" s="12"/>
      <c r="P121" s="12"/>
      <c r="Q121" s="12"/>
    </row>
    <row r="122" spans="1:17" x14ac:dyDescent="0.3">
      <c r="A122" s="33"/>
      <c r="B122" s="29"/>
      <c r="C122" s="11"/>
      <c r="D122" s="30"/>
      <c r="E122" s="65"/>
      <c r="F122" s="66"/>
      <c r="G122" s="76"/>
      <c r="H122" s="31"/>
      <c r="J122" s="13"/>
    </row>
    <row r="123" spans="1:17" ht="15" thickBot="1" x14ac:dyDescent="0.35">
      <c r="B123" s="29"/>
      <c r="C123" s="30"/>
      <c r="D123" s="30"/>
      <c r="E123" s="30"/>
      <c r="F123" s="11"/>
      <c r="G123" s="74" t="s">
        <v>47</v>
      </c>
      <c r="H123" s="31"/>
    </row>
    <row r="124" spans="1:17" ht="15" thickBot="1" x14ac:dyDescent="0.35">
      <c r="A124" s="37"/>
      <c r="B124" s="29"/>
      <c r="C124" s="82" t="s">
        <v>159</v>
      </c>
      <c r="D124" s="83"/>
      <c r="E124" s="80">
        <f>E91+E99-E107-E121</f>
        <v>250000000</v>
      </c>
      <c r="F124" s="84" t="str">
        <f>E66</f>
        <v>Gallons</v>
      </c>
      <c r="G124" s="81">
        <v>0.5</v>
      </c>
      <c r="H124" s="31"/>
    </row>
    <row r="125" spans="1:17" ht="15" thickBot="1" x14ac:dyDescent="0.35">
      <c r="A125" s="37"/>
      <c r="B125" s="29"/>
      <c r="C125" s="82" t="s">
        <v>160</v>
      </c>
      <c r="D125" s="83"/>
      <c r="E125" s="80">
        <f>E93+(E99-E103)-(E107-E111)</f>
        <v>11904761.904761881</v>
      </c>
      <c r="F125" s="84" t="str">
        <f>F124</f>
        <v>Gallons</v>
      </c>
      <c r="G125" s="81">
        <v>0.5</v>
      </c>
      <c r="H125" s="31"/>
      <c r="I125" s="85"/>
      <c r="K125" s="85"/>
      <c r="L125" s="85"/>
      <c r="M125" s="85"/>
      <c r="N125" s="85"/>
      <c r="O125" s="85"/>
      <c r="P125" s="85"/>
      <c r="Q125" s="85"/>
    </row>
    <row r="126" spans="1:17" ht="15" thickBot="1" x14ac:dyDescent="0.35">
      <c r="A126" s="37"/>
      <c r="B126" s="29"/>
      <c r="C126" s="82" t="s">
        <v>161</v>
      </c>
      <c r="D126" s="83"/>
      <c r="E126" s="80">
        <f>E95+E103-E111-E121</f>
        <v>238095238.09523812</v>
      </c>
      <c r="F126" s="84" t="str">
        <f>F125</f>
        <v>Gallons</v>
      </c>
      <c r="G126" s="81">
        <v>0.5</v>
      </c>
      <c r="H126" s="31"/>
      <c r="I126" s="85"/>
      <c r="K126" s="85"/>
      <c r="L126" s="85"/>
      <c r="M126" s="85"/>
      <c r="N126" s="85"/>
      <c r="O126" s="85"/>
      <c r="P126" s="85"/>
      <c r="Q126" s="85"/>
    </row>
    <row r="127" spans="1:17" ht="15" thickBot="1" x14ac:dyDescent="0.35">
      <c r="A127" s="32"/>
      <c r="B127" s="40"/>
      <c r="C127" s="41"/>
      <c r="D127" s="41"/>
      <c r="E127" s="41"/>
      <c r="F127" s="41"/>
      <c r="G127" s="73"/>
      <c r="H127" s="42"/>
      <c r="J127" s="2"/>
    </row>
    <row r="128" spans="1:17" ht="15" thickTop="1" x14ac:dyDescent="0.3">
      <c r="B128" s="12"/>
      <c r="C128" s="12"/>
      <c r="D128" s="12"/>
      <c r="E128" s="12"/>
      <c r="F128" s="12"/>
      <c r="G128" s="12"/>
      <c r="H128" s="12"/>
      <c r="I128" s="12"/>
      <c r="K128" s="12"/>
      <c r="L128" s="12"/>
      <c r="M128" s="12"/>
      <c r="N128" s="12"/>
      <c r="O128" s="12"/>
      <c r="P128" s="12"/>
      <c r="Q128" s="12"/>
    </row>
    <row r="129" spans="1:17" ht="15" thickBot="1" x14ac:dyDescent="0.35">
      <c r="A129" s="12"/>
      <c r="B129" s="41"/>
      <c r="C129" s="41"/>
      <c r="D129" s="41"/>
      <c r="E129" s="41"/>
      <c r="F129" s="41"/>
      <c r="G129" s="41"/>
      <c r="H129" s="41"/>
      <c r="I129" s="12"/>
      <c r="K129" s="12"/>
      <c r="L129" s="12"/>
      <c r="M129" s="12"/>
      <c r="N129" s="12"/>
      <c r="O129" s="12"/>
      <c r="P129" s="12"/>
      <c r="Q129" s="12"/>
    </row>
    <row r="130" spans="1:17" ht="15" thickTop="1" x14ac:dyDescent="0.3">
      <c r="B130" s="28" t="s">
        <v>33</v>
      </c>
      <c r="C130" s="26"/>
      <c r="D130" s="26"/>
      <c r="E130" s="26"/>
      <c r="F130" s="26"/>
      <c r="G130" s="26"/>
      <c r="H130" s="27"/>
      <c r="I130" s="12"/>
      <c r="K130" s="12"/>
      <c r="L130" s="12"/>
      <c r="M130" s="12"/>
      <c r="N130" s="12"/>
      <c r="O130" s="12"/>
      <c r="P130" s="12"/>
      <c r="Q130" s="12"/>
    </row>
    <row r="131" spans="1:17" x14ac:dyDescent="0.3">
      <c r="B131" s="29"/>
      <c r="C131" s="30"/>
      <c r="D131" s="30"/>
      <c r="E131" s="30"/>
      <c r="F131" s="11"/>
      <c r="G131" s="11"/>
      <c r="H131" s="31"/>
    </row>
    <row r="132" spans="1:17" ht="15.6" x14ac:dyDescent="0.3">
      <c r="B132" s="29"/>
      <c r="C132" s="313" t="s">
        <v>130</v>
      </c>
      <c r="D132" s="313"/>
      <c r="E132" s="313"/>
      <c r="F132" s="313"/>
      <c r="G132" s="313"/>
      <c r="H132" s="31"/>
    </row>
    <row r="133" spans="1:17" x14ac:dyDescent="0.3">
      <c r="B133" s="29"/>
      <c r="C133" s="10"/>
      <c r="D133" s="57" t="s">
        <v>42</v>
      </c>
      <c r="E133" s="30"/>
      <c r="F133" s="11"/>
      <c r="G133" s="11"/>
      <c r="H133" s="31"/>
    </row>
    <row r="134" spans="1:17" x14ac:dyDescent="0.3">
      <c r="B134" s="29"/>
      <c r="C134" s="30" t="s">
        <v>27</v>
      </c>
      <c r="D134" s="57" t="s">
        <v>41</v>
      </c>
      <c r="E134" s="30"/>
      <c r="F134" s="11"/>
      <c r="G134" s="11"/>
      <c r="H134" s="31"/>
    </row>
    <row r="135" spans="1:17" x14ac:dyDescent="0.3">
      <c r="B135" s="29"/>
      <c r="C135" s="30"/>
      <c r="D135" s="30"/>
      <c r="E135" s="30"/>
      <c r="F135" s="11"/>
      <c r="G135" s="11"/>
      <c r="H135" s="31"/>
    </row>
    <row r="136" spans="1:17" ht="15" thickBot="1" x14ac:dyDescent="0.35">
      <c r="A136" s="33"/>
      <c r="B136" s="29"/>
      <c r="C136" s="102" t="s">
        <v>82</v>
      </c>
      <c r="D136" s="55">
        <v>2100</v>
      </c>
      <c r="E136" s="56">
        <v>5</v>
      </c>
      <c r="F136" s="65"/>
      <c r="G136" s="65"/>
      <c r="H136" s="31"/>
      <c r="J136" s="13" t="s">
        <v>28</v>
      </c>
    </row>
    <row r="137" spans="1:17" x14ac:dyDescent="0.3">
      <c r="B137" s="29"/>
      <c r="C137" s="30"/>
      <c r="D137" s="30" t="s">
        <v>29</v>
      </c>
      <c r="E137" s="30" t="s">
        <v>30</v>
      </c>
      <c r="F137" s="11"/>
      <c r="G137" s="11"/>
      <c r="H137" s="31"/>
    </row>
    <row r="138" spans="1:17" x14ac:dyDescent="0.3">
      <c r="B138" s="29"/>
      <c r="C138" s="30"/>
      <c r="D138" s="30"/>
      <c r="E138" s="30"/>
      <c r="F138" s="11"/>
      <c r="G138" s="74" t="s">
        <v>47</v>
      </c>
      <c r="H138" s="31"/>
    </row>
    <row r="139" spans="1:17" ht="15" thickBot="1" x14ac:dyDescent="0.35">
      <c r="A139" s="33"/>
      <c r="B139" s="29"/>
      <c r="C139" s="127" t="s">
        <v>163</v>
      </c>
      <c r="D139" s="128"/>
      <c r="E139" s="249">
        <v>100000000</v>
      </c>
      <c r="F139" s="129" t="str">
        <f>E66</f>
        <v>Gallons</v>
      </c>
      <c r="G139" s="71">
        <v>0.5</v>
      </c>
      <c r="H139" s="31"/>
      <c r="J139" s="13" t="s">
        <v>188</v>
      </c>
    </row>
    <row r="140" spans="1:17" x14ac:dyDescent="0.3">
      <c r="B140" s="29"/>
      <c r="C140" s="231" t="s">
        <v>31</v>
      </c>
      <c r="D140" s="30"/>
      <c r="E140" s="30"/>
      <c r="F140" s="11"/>
      <c r="G140" s="131"/>
      <c r="H140" s="31"/>
    </row>
    <row r="141" spans="1:17" x14ac:dyDescent="0.3">
      <c r="B141" s="29"/>
      <c r="C141" s="130"/>
      <c r="D141" s="30"/>
      <c r="E141" s="30"/>
      <c r="F141" s="11"/>
      <c r="G141" s="133"/>
      <c r="H141" s="31"/>
      <c r="I141" s="85"/>
      <c r="K141" s="85"/>
      <c r="L141" s="85"/>
      <c r="M141" s="85"/>
      <c r="N141" s="85"/>
      <c r="O141" s="85"/>
      <c r="P141" s="85"/>
      <c r="Q141" s="85"/>
    </row>
    <row r="142" spans="1:17" ht="16.2" thickBot="1" x14ac:dyDescent="0.35">
      <c r="A142" s="77"/>
      <c r="B142" s="29"/>
      <c r="C142" s="130" t="s">
        <v>164</v>
      </c>
      <c r="D142" s="30"/>
      <c r="E142" s="78">
        <v>-2</v>
      </c>
      <c r="F142" s="72" t="s">
        <v>24</v>
      </c>
      <c r="G142" s="71">
        <v>0.5</v>
      </c>
      <c r="H142" s="39"/>
      <c r="I142" s="85"/>
      <c r="J142" s="46" t="s">
        <v>187</v>
      </c>
      <c r="K142" s="85"/>
      <c r="L142" s="85"/>
      <c r="M142" s="85"/>
      <c r="N142" s="85"/>
      <c r="O142" s="85"/>
      <c r="P142" s="85"/>
      <c r="Q142" s="85"/>
    </row>
    <row r="143" spans="1:17" x14ac:dyDescent="0.3">
      <c r="B143" s="29"/>
      <c r="C143" s="231" t="s">
        <v>106</v>
      </c>
      <c r="D143" s="30"/>
      <c r="E143" s="30"/>
      <c r="F143" s="11"/>
      <c r="G143" s="131"/>
      <c r="H143" s="31"/>
      <c r="I143" s="85"/>
      <c r="K143" s="85"/>
      <c r="L143" s="85"/>
      <c r="M143" s="85"/>
      <c r="N143" s="85"/>
      <c r="O143" s="85"/>
      <c r="P143" s="85"/>
      <c r="Q143" s="85"/>
    </row>
    <row r="144" spans="1:17" ht="15" thickBot="1" x14ac:dyDescent="0.35">
      <c r="B144" s="29"/>
      <c r="C144" s="132"/>
      <c r="D144" s="41"/>
      <c r="E144" s="41"/>
      <c r="F144" s="11"/>
      <c r="G144" s="133"/>
      <c r="H144" s="31"/>
      <c r="I144" s="85"/>
      <c r="K144" s="85"/>
      <c r="L144" s="85"/>
      <c r="M144" s="85"/>
      <c r="N144" s="85"/>
      <c r="O144" s="85"/>
      <c r="P144" s="85"/>
      <c r="Q144" s="85"/>
    </row>
    <row r="145" spans="1:17" ht="15" thickTop="1" x14ac:dyDescent="0.3">
      <c r="B145" s="29"/>
      <c r="C145" s="134" t="s">
        <v>162</v>
      </c>
      <c r="D145" s="135"/>
      <c r="E145" s="136">
        <f>(E139/(E142+100)*100)-E139</f>
        <v>2040816.3265306205</v>
      </c>
      <c r="F145" s="137"/>
      <c r="G145" s="71">
        <v>0.5</v>
      </c>
      <c r="H145" s="31"/>
      <c r="I145" s="85"/>
      <c r="J145" s="240" t="s">
        <v>186</v>
      </c>
      <c r="K145" s="85"/>
      <c r="L145" s="85"/>
      <c r="M145" s="85"/>
      <c r="N145" s="85"/>
      <c r="O145" s="85"/>
      <c r="P145" s="85"/>
      <c r="Q145" s="85"/>
    </row>
    <row r="146" spans="1:17" x14ac:dyDescent="0.3">
      <c r="B146" s="29"/>
      <c r="C146" s="74"/>
      <c r="D146" s="30"/>
      <c r="E146" s="67"/>
      <c r="F146" s="11"/>
      <c r="G146" s="76"/>
      <c r="H146" s="31"/>
      <c r="I146" s="85"/>
      <c r="J146" s="240"/>
      <c r="K146" s="85"/>
      <c r="L146" s="85"/>
      <c r="M146" s="85"/>
      <c r="N146" s="85"/>
      <c r="O146" s="85"/>
      <c r="P146" s="85"/>
      <c r="Q146" s="85"/>
    </row>
    <row r="147" spans="1:17" x14ac:dyDescent="0.3">
      <c r="B147" s="29"/>
      <c r="C147" s="30" t="s">
        <v>32</v>
      </c>
      <c r="D147" s="30"/>
      <c r="E147" s="30"/>
      <c r="F147" s="11"/>
      <c r="G147" s="74" t="s">
        <v>47</v>
      </c>
      <c r="H147" s="31"/>
    </row>
    <row r="148" spans="1:17" ht="16.2" thickBot="1" x14ac:dyDescent="0.35">
      <c r="A148" s="33"/>
      <c r="B148" s="29"/>
      <c r="C148" s="127" t="s">
        <v>165</v>
      </c>
      <c r="D148" s="138"/>
      <c r="E148" s="139">
        <v>50000000</v>
      </c>
      <c r="F148" s="129" t="str">
        <f>F139</f>
        <v>Gallons</v>
      </c>
      <c r="G148" s="71">
        <v>0.5</v>
      </c>
      <c r="H148" s="39"/>
      <c r="J148" s="13" t="s">
        <v>189</v>
      </c>
    </row>
    <row r="149" spans="1:17" x14ac:dyDescent="0.3">
      <c r="B149" s="29"/>
      <c r="C149" s="231" t="s">
        <v>55</v>
      </c>
      <c r="D149" s="30"/>
      <c r="E149" s="30"/>
      <c r="F149" s="11"/>
      <c r="G149" s="131"/>
      <c r="H149" s="31"/>
    </row>
    <row r="150" spans="1:17" x14ac:dyDescent="0.3">
      <c r="B150" s="29"/>
      <c r="C150" s="130"/>
      <c r="D150" s="30"/>
      <c r="E150" s="30"/>
      <c r="F150" s="11"/>
      <c r="G150" s="133"/>
      <c r="H150" s="31"/>
      <c r="I150" s="85"/>
      <c r="K150" s="85"/>
      <c r="L150" s="85"/>
      <c r="M150" s="85"/>
      <c r="N150" s="85"/>
      <c r="O150" s="85"/>
      <c r="P150" s="85"/>
      <c r="Q150" s="85"/>
    </row>
    <row r="151" spans="1:17" ht="16.2" thickBot="1" x14ac:dyDescent="0.35">
      <c r="A151" s="77"/>
      <c r="B151" s="29"/>
      <c r="C151" s="130" t="s">
        <v>166</v>
      </c>
      <c r="D151" s="30"/>
      <c r="E151" s="78">
        <v>0</v>
      </c>
      <c r="F151" s="72" t="s">
        <v>24</v>
      </c>
      <c r="G151" s="71">
        <v>0.5</v>
      </c>
      <c r="H151" s="39"/>
      <c r="I151" s="85"/>
      <c r="J151" s="46" t="s">
        <v>187</v>
      </c>
      <c r="K151" s="85"/>
      <c r="L151" s="85"/>
      <c r="M151" s="85"/>
      <c r="N151" s="85"/>
      <c r="O151" s="85"/>
      <c r="P151" s="85"/>
      <c r="Q151" s="85"/>
    </row>
    <row r="152" spans="1:17" x14ac:dyDescent="0.3">
      <c r="B152" s="29"/>
      <c r="C152" s="231" t="s">
        <v>106</v>
      </c>
      <c r="D152" s="30"/>
      <c r="E152" s="30"/>
      <c r="F152" s="11"/>
      <c r="G152" s="131"/>
      <c r="H152" s="31"/>
      <c r="I152" s="85"/>
      <c r="K152" s="85"/>
      <c r="L152" s="85"/>
      <c r="M152" s="85"/>
      <c r="N152" s="85"/>
      <c r="O152" s="85"/>
      <c r="P152" s="85"/>
      <c r="Q152" s="85"/>
    </row>
    <row r="153" spans="1:17" ht="15" thickBot="1" x14ac:dyDescent="0.35">
      <c r="B153" s="29"/>
      <c r="C153" s="132"/>
      <c r="D153" s="41"/>
      <c r="E153" s="41"/>
      <c r="F153" s="11"/>
      <c r="G153" s="133"/>
      <c r="H153" s="31"/>
      <c r="I153" s="85"/>
      <c r="K153" s="85"/>
      <c r="L153" s="85"/>
      <c r="M153" s="85"/>
      <c r="N153" s="85"/>
      <c r="O153" s="85"/>
      <c r="P153" s="85"/>
      <c r="Q153" s="85"/>
    </row>
    <row r="154" spans="1:17" ht="15" thickTop="1" x14ac:dyDescent="0.3">
      <c r="B154" s="29"/>
      <c r="C154" s="134" t="s">
        <v>167</v>
      </c>
      <c r="D154" s="135"/>
      <c r="E154" s="136">
        <f>(E148/(E151+100)*100)-E148</f>
        <v>0</v>
      </c>
      <c r="F154" s="137"/>
      <c r="G154" s="71">
        <v>0.5</v>
      </c>
      <c r="H154" s="31"/>
      <c r="I154" s="85"/>
      <c r="J154" s="240" t="s">
        <v>186</v>
      </c>
      <c r="K154" s="85"/>
      <c r="L154" s="85"/>
      <c r="M154" s="85"/>
      <c r="N154" s="85"/>
      <c r="O154" s="85"/>
      <c r="P154" s="85"/>
      <c r="Q154" s="85"/>
    </row>
    <row r="155" spans="1:17" x14ac:dyDescent="0.3">
      <c r="B155" s="29"/>
      <c r="C155" s="11"/>
      <c r="D155" s="30"/>
      <c r="E155" s="67"/>
      <c r="F155" s="11"/>
      <c r="G155" s="11"/>
      <c r="H155" s="31"/>
      <c r="I155" s="85"/>
      <c r="K155" s="85"/>
      <c r="L155" s="85"/>
      <c r="M155" s="85"/>
      <c r="N155" s="85"/>
      <c r="O155" s="85"/>
      <c r="P155" s="85"/>
      <c r="Q155" s="85"/>
    </row>
    <row r="156" spans="1:17" x14ac:dyDescent="0.3">
      <c r="B156" s="29"/>
      <c r="C156" s="30"/>
      <c r="D156" s="30"/>
      <c r="E156" s="30"/>
      <c r="F156" s="11"/>
      <c r="G156" s="74" t="s">
        <v>47</v>
      </c>
      <c r="H156" s="31"/>
      <c r="I156" s="12"/>
      <c r="K156" s="12"/>
      <c r="L156" s="12"/>
      <c r="M156" s="12"/>
      <c r="N156" s="12"/>
      <c r="O156" s="12"/>
      <c r="P156" s="12"/>
      <c r="Q156" s="12"/>
    </row>
    <row r="157" spans="1:17" ht="15" thickBot="1" x14ac:dyDescent="0.35">
      <c r="B157" s="29"/>
      <c r="C157" s="140" t="s">
        <v>168</v>
      </c>
      <c r="D157" s="138"/>
      <c r="E157" s="139">
        <v>1000000</v>
      </c>
      <c r="F157" s="129" t="str">
        <f>F148</f>
        <v>Gallons</v>
      </c>
      <c r="G157" s="71">
        <v>0.5</v>
      </c>
      <c r="H157" s="31"/>
      <c r="I157" s="12"/>
      <c r="J157" s="13" t="s">
        <v>190</v>
      </c>
      <c r="K157" s="12"/>
      <c r="L157" s="12"/>
      <c r="M157" s="12"/>
      <c r="N157" s="12"/>
      <c r="O157" s="12"/>
      <c r="P157" s="12"/>
      <c r="Q157" s="12"/>
    </row>
    <row r="158" spans="1:17" x14ac:dyDescent="0.3">
      <c r="B158" s="29"/>
      <c r="C158" s="231" t="s">
        <v>56</v>
      </c>
      <c r="D158" s="30"/>
      <c r="E158" s="30"/>
      <c r="F158" s="11"/>
      <c r="G158" s="133"/>
      <c r="H158" s="31"/>
      <c r="I158" s="85"/>
      <c r="K158" s="85"/>
      <c r="L158" s="85"/>
      <c r="M158" s="85"/>
      <c r="N158" s="85"/>
      <c r="O158" s="85"/>
      <c r="P158" s="85"/>
      <c r="Q158" s="85"/>
    </row>
    <row r="159" spans="1:17" x14ac:dyDescent="0.3">
      <c r="B159" s="29"/>
      <c r="C159" s="130"/>
      <c r="D159" s="30"/>
      <c r="E159" s="30"/>
      <c r="F159" s="11"/>
      <c r="G159" s="133"/>
      <c r="H159" s="31"/>
      <c r="I159" s="85"/>
      <c r="K159" s="85"/>
      <c r="L159" s="85"/>
      <c r="M159" s="85"/>
      <c r="N159" s="85"/>
      <c r="O159" s="85"/>
      <c r="P159" s="85"/>
      <c r="Q159" s="85"/>
    </row>
    <row r="160" spans="1:17" ht="16.2" thickBot="1" x14ac:dyDescent="0.35">
      <c r="A160" s="77"/>
      <c r="B160" s="29"/>
      <c r="C160" s="130" t="s">
        <v>169</v>
      </c>
      <c r="D160" s="30"/>
      <c r="E160" s="78">
        <v>0</v>
      </c>
      <c r="F160" s="72" t="s">
        <v>24</v>
      </c>
      <c r="G160" s="71">
        <v>0.5</v>
      </c>
      <c r="H160" s="39"/>
      <c r="I160" s="85"/>
      <c r="J160" s="46" t="s">
        <v>187</v>
      </c>
      <c r="K160" s="85"/>
      <c r="L160" s="85"/>
      <c r="M160" s="85"/>
      <c r="N160" s="85"/>
      <c r="O160" s="85"/>
      <c r="P160" s="85"/>
      <c r="Q160" s="85"/>
    </row>
    <row r="161" spans="1:17" x14ac:dyDescent="0.3">
      <c r="B161" s="29"/>
      <c r="C161" s="231" t="s">
        <v>106</v>
      </c>
      <c r="D161" s="30"/>
      <c r="E161" s="30"/>
      <c r="F161" s="11"/>
      <c r="G161" s="131"/>
      <c r="H161" s="31"/>
      <c r="I161" s="85"/>
      <c r="K161" s="85"/>
      <c r="L161" s="85"/>
      <c r="M161" s="85"/>
      <c r="N161" s="85"/>
      <c r="O161" s="85"/>
      <c r="P161" s="85"/>
      <c r="Q161" s="85"/>
    </row>
    <row r="162" spans="1:17" ht="15" thickBot="1" x14ac:dyDescent="0.35">
      <c r="B162" s="29"/>
      <c r="C162" s="132"/>
      <c r="D162" s="41"/>
      <c r="E162" s="41"/>
      <c r="F162" s="11"/>
      <c r="G162" s="133"/>
      <c r="H162" s="31"/>
      <c r="I162" s="85"/>
      <c r="K162" s="85"/>
      <c r="L162" s="85"/>
      <c r="M162" s="85"/>
      <c r="N162" s="85"/>
      <c r="O162" s="85"/>
      <c r="P162" s="85"/>
      <c r="Q162" s="85"/>
    </row>
    <row r="163" spans="1:17" ht="15" thickTop="1" x14ac:dyDescent="0.3">
      <c r="B163" s="29"/>
      <c r="C163" s="134" t="s">
        <v>170</v>
      </c>
      <c r="D163" s="135"/>
      <c r="E163" s="136">
        <f>(E157/(E160+100)*100)-E157</f>
        <v>0</v>
      </c>
      <c r="F163" s="137"/>
      <c r="G163" s="71">
        <v>0.5</v>
      </c>
      <c r="H163" s="31"/>
      <c r="I163" s="85"/>
      <c r="J163" s="240" t="s">
        <v>186</v>
      </c>
      <c r="K163" s="85"/>
      <c r="L163" s="85"/>
      <c r="M163" s="85"/>
      <c r="N163" s="85"/>
      <c r="O163" s="85"/>
      <c r="P163" s="85"/>
      <c r="Q163" s="85"/>
    </row>
    <row r="164" spans="1:17" x14ac:dyDescent="0.3">
      <c r="B164" s="29"/>
      <c r="C164" s="11"/>
      <c r="D164" s="30"/>
      <c r="E164" s="65"/>
      <c r="F164" s="86"/>
      <c r="G164" s="76"/>
      <c r="H164" s="31"/>
      <c r="I164" s="12"/>
      <c r="K164" s="12"/>
      <c r="L164" s="12"/>
      <c r="M164" s="12"/>
      <c r="N164" s="12"/>
      <c r="O164" s="12"/>
      <c r="P164" s="12"/>
      <c r="Q164" s="12"/>
    </row>
    <row r="165" spans="1:17" s="153" customFormat="1" ht="15" thickBot="1" x14ac:dyDescent="0.35">
      <c r="A165" s="151"/>
      <c r="B165" s="29"/>
      <c r="C165" s="74"/>
      <c r="D165" s="11"/>
      <c r="E165" s="124"/>
      <c r="F165" s="150"/>
      <c r="G165" s="76"/>
      <c r="H165" s="31"/>
      <c r="I165" s="11"/>
      <c r="J165" s="152"/>
      <c r="K165" s="11"/>
      <c r="L165" s="11"/>
      <c r="M165" s="11"/>
      <c r="N165" s="11"/>
      <c r="O165" s="11"/>
      <c r="P165" s="11"/>
      <c r="Q165" s="11"/>
    </row>
    <row r="166" spans="1:17" ht="15" thickBot="1" x14ac:dyDescent="0.35">
      <c r="A166" s="37"/>
      <c r="B166" s="29"/>
      <c r="C166" s="82" t="s">
        <v>171</v>
      </c>
      <c r="D166" s="83"/>
      <c r="E166" s="308">
        <v>0</v>
      </c>
      <c r="F166" s="309" t="str">
        <f>$F$139</f>
        <v>Gallons</v>
      </c>
      <c r="G166" s="307">
        <v>0.5</v>
      </c>
      <c r="H166" s="31"/>
      <c r="I166" s="85"/>
      <c r="J166" s="13" t="s">
        <v>293</v>
      </c>
      <c r="K166" s="85"/>
      <c r="L166" s="85"/>
      <c r="M166" s="85"/>
      <c r="N166" s="85"/>
      <c r="O166" s="85"/>
      <c r="P166" s="85"/>
      <c r="Q166" s="85"/>
    </row>
    <row r="167" spans="1:17" s="153" customFormat="1" ht="15" thickBot="1" x14ac:dyDescent="0.35">
      <c r="A167" s="151"/>
      <c r="B167" s="29"/>
      <c r="C167" s="147" t="s">
        <v>289</v>
      </c>
      <c r="D167" s="83"/>
      <c r="E167" s="308">
        <v>1000000</v>
      </c>
      <c r="F167" s="306" t="str">
        <f>F169</f>
        <v>Gallons</v>
      </c>
      <c r="G167" s="307">
        <v>0.5</v>
      </c>
      <c r="H167" s="31"/>
      <c r="I167" s="11"/>
      <c r="J167" s="13" t="s">
        <v>290</v>
      </c>
      <c r="K167" s="11"/>
      <c r="L167" s="11"/>
      <c r="M167" s="11"/>
      <c r="N167" s="11"/>
      <c r="O167" s="11"/>
      <c r="P167" s="11"/>
      <c r="Q167" s="11"/>
    </row>
    <row r="168" spans="1:17" ht="15" thickBot="1" x14ac:dyDescent="0.35">
      <c r="A168" s="37"/>
      <c r="B168" s="29"/>
      <c r="C168" s="147" t="s">
        <v>291</v>
      </c>
      <c r="D168" s="83"/>
      <c r="E168" s="305">
        <f>E145+E154+E163</f>
        <v>2040816.3265306205</v>
      </c>
      <c r="F168" s="306" t="str">
        <f>$F$166</f>
        <v>Gallons</v>
      </c>
      <c r="G168" s="307">
        <v>0.5</v>
      </c>
      <c r="H168" s="31"/>
      <c r="I168" s="85"/>
      <c r="J168" s="240" t="s">
        <v>191</v>
      </c>
      <c r="K168" s="85"/>
      <c r="L168" s="85"/>
      <c r="M168" s="85"/>
      <c r="N168" s="85"/>
      <c r="O168" s="85"/>
      <c r="P168" s="85"/>
      <c r="Q168" s="85"/>
    </row>
    <row r="169" spans="1:17" ht="15" thickBot="1" x14ac:dyDescent="0.35">
      <c r="A169" s="37"/>
      <c r="B169" s="29"/>
      <c r="C169" s="147" t="s">
        <v>288</v>
      </c>
      <c r="D169" s="83"/>
      <c r="E169" s="305">
        <f>E157+E148+E139</f>
        <v>151000000</v>
      </c>
      <c r="F169" s="306" t="str">
        <f>F166</f>
        <v>Gallons</v>
      </c>
      <c r="G169" s="307">
        <v>0.5</v>
      </c>
      <c r="H169" s="31"/>
      <c r="I169" s="85"/>
      <c r="J169" s="240" t="s">
        <v>292</v>
      </c>
      <c r="K169" s="85"/>
      <c r="L169" s="85"/>
      <c r="M169" s="85"/>
      <c r="N169" s="85"/>
      <c r="O169" s="85"/>
      <c r="P169" s="85"/>
      <c r="Q169" s="85"/>
    </row>
    <row r="170" spans="1:17" ht="15" thickBot="1" x14ac:dyDescent="0.35">
      <c r="B170" s="40"/>
      <c r="C170" s="41"/>
      <c r="D170" s="41"/>
      <c r="E170" s="41"/>
      <c r="F170" s="41"/>
      <c r="G170" s="73"/>
      <c r="H170" s="42"/>
    </row>
    <row r="171" spans="1:17" ht="15" thickTop="1" x14ac:dyDescent="0.3"/>
    <row r="172" spans="1:17" ht="15" thickBot="1" x14ac:dyDescent="0.35">
      <c r="A172" s="2"/>
      <c r="B172" s="41"/>
      <c r="C172" s="41"/>
      <c r="D172" s="41"/>
      <c r="E172" s="41"/>
      <c r="F172" s="41"/>
      <c r="G172" s="41"/>
      <c r="H172" s="41"/>
    </row>
    <row r="173" spans="1:17" ht="15" thickTop="1" x14ac:dyDescent="0.3">
      <c r="B173" s="28" t="s">
        <v>74</v>
      </c>
      <c r="C173" s="26"/>
      <c r="D173" s="26"/>
      <c r="E173" s="26"/>
      <c r="F173" s="26"/>
      <c r="G173" s="26"/>
      <c r="H173" s="27"/>
    </row>
    <row r="174" spans="1:17" x14ac:dyDescent="0.3">
      <c r="B174" s="29"/>
      <c r="C174" s="30" t="s">
        <v>26</v>
      </c>
      <c r="D174" s="30"/>
      <c r="E174" s="30"/>
      <c r="F174" s="30"/>
      <c r="G174" s="30"/>
      <c r="H174" s="31"/>
    </row>
    <row r="175" spans="1:17" ht="15.6" x14ac:dyDescent="0.3">
      <c r="B175" s="29"/>
      <c r="C175" s="313" t="s">
        <v>131</v>
      </c>
      <c r="D175" s="313"/>
      <c r="E175" s="313"/>
      <c r="F175" s="313"/>
      <c r="G175" s="313"/>
      <c r="H175" s="31"/>
    </row>
    <row r="176" spans="1:17" x14ac:dyDescent="0.3">
      <c r="B176" s="29"/>
      <c r="C176" s="30"/>
      <c r="D176" s="30"/>
      <c r="E176" s="30"/>
      <c r="F176" s="11"/>
      <c r="G176" s="11"/>
      <c r="H176" s="31"/>
    </row>
    <row r="177" spans="1:17" x14ac:dyDescent="0.3">
      <c r="B177" s="29"/>
      <c r="C177" s="74" t="s">
        <v>172</v>
      </c>
      <c r="D177" s="30"/>
      <c r="G177" s="74" t="s">
        <v>47</v>
      </c>
      <c r="H177" s="31"/>
      <c r="I177" s="12"/>
      <c r="K177" s="12"/>
      <c r="L177" s="12"/>
      <c r="M177" s="12"/>
      <c r="N177" s="12"/>
      <c r="O177" s="12"/>
      <c r="P177" s="12"/>
      <c r="Q177" s="12"/>
    </row>
    <row r="178" spans="1:17" x14ac:dyDescent="0.3">
      <c r="B178" s="29"/>
      <c r="C178" s="280" t="s">
        <v>65</v>
      </c>
      <c r="D178" s="281"/>
      <c r="E178" s="282">
        <v>10000000</v>
      </c>
      <c r="F178" s="283" t="str">
        <f>$E$66</f>
        <v>Gallons</v>
      </c>
      <c r="G178" s="71">
        <v>0.5</v>
      </c>
      <c r="H178" s="31"/>
      <c r="I178" s="12"/>
      <c r="K178" s="12"/>
      <c r="L178" s="12"/>
      <c r="M178" s="12"/>
      <c r="N178" s="12"/>
      <c r="O178" s="12"/>
      <c r="P178" s="12"/>
      <c r="Q178" s="12"/>
    </row>
    <row r="179" spans="1:17" x14ac:dyDescent="0.3">
      <c r="B179" s="29"/>
      <c r="C179" s="30"/>
      <c r="D179" s="30"/>
      <c r="E179" s="30"/>
      <c r="F179" s="11"/>
      <c r="G179" s="11"/>
      <c r="H179" s="31"/>
    </row>
    <row r="180" spans="1:17" x14ac:dyDescent="0.3">
      <c r="B180" s="29"/>
      <c r="C180" s="30" t="s">
        <v>173</v>
      </c>
      <c r="D180" s="30"/>
      <c r="E180" s="30"/>
      <c r="F180" s="11"/>
      <c r="G180" s="11"/>
      <c r="H180" s="31"/>
      <c r="J180" s="43" t="s">
        <v>192</v>
      </c>
      <c r="K180" s="44"/>
      <c r="L180" s="44"/>
      <c r="M180" s="44"/>
      <c r="N180" s="44"/>
      <c r="O180" s="44"/>
      <c r="P180" s="44"/>
      <c r="Q180" s="44"/>
    </row>
    <row r="181" spans="1:17" x14ac:dyDescent="0.3">
      <c r="B181" s="29"/>
      <c r="C181" s="274" t="s">
        <v>34</v>
      </c>
      <c r="D181" s="138"/>
      <c r="E181" s="138"/>
      <c r="F181" s="267"/>
      <c r="G181" s="275"/>
      <c r="H181" s="31"/>
      <c r="J181" s="15" t="s">
        <v>193</v>
      </c>
      <c r="K181" s="44"/>
      <c r="L181" s="44"/>
      <c r="M181" s="44"/>
      <c r="N181" s="44"/>
      <c r="O181" s="44"/>
      <c r="P181" s="44"/>
      <c r="Q181" s="44"/>
    </row>
    <row r="182" spans="1:17" x14ac:dyDescent="0.3">
      <c r="B182" s="29"/>
      <c r="C182" s="130"/>
      <c r="D182" s="30"/>
      <c r="E182" s="30"/>
      <c r="F182" s="11"/>
      <c r="G182" s="133" t="s">
        <v>47</v>
      </c>
      <c r="H182" s="31"/>
    </row>
    <row r="183" spans="1:17" ht="15" thickBot="1" x14ac:dyDescent="0.35">
      <c r="A183" s="45"/>
      <c r="B183" s="29"/>
      <c r="C183" s="130" t="s">
        <v>35</v>
      </c>
      <c r="D183" s="30"/>
      <c r="E183" s="54">
        <v>1000000</v>
      </c>
      <c r="F183" s="65" t="str">
        <f>$E$66</f>
        <v>Gallons</v>
      </c>
      <c r="G183" s="71">
        <v>0.5</v>
      </c>
      <c r="H183" s="31"/>
      <c r="J183" s="46" t="s">
        <v>177</v>
      </c>
    </row>
    <row r="184" spans="1:17" x14ac:dyDescent="0.3">
      <c r="B184" s="29"/>
      <c r="C184" s="130" t="s">
        <v>27</v>
      </c>
      <c r="D184" s="30"/>
      <c r="E184" s="30"/>
      <c r="F184" s="11"/>
      <c r="G184" s="133" t="s">
        <v>47</v>
      </c>
      <c r="H184" s="31"/>
    </row>
    <row r="185" spans="1:17" ht="15" thickBot="1" x14ac:dyDescent="0.35">
      <c r="A185" s="45"/>
      <c r="B185" s="29"/>
      <c r="C185" s="130" t="s">
        <v>133</v>
      </c>
      <c r="D185" s="30"/>
      <c r="E185" s="54">
        <v>500000</v>
      </c>
      <c r="F185" s="65" t="str">
        <f>$E$66</f>
        <v>Gallons</v>
      </c>
      <c r="G185" s="71">
        <v>0.5</v>
      </c>
      <c r="H185" s="31"/>
      <c r="J185" s="46" t="s">
        <v>194</v>
      </c>
    </row>
    <row r="186" spans="1:17" x14ac:dyDescent="0.3">
      <c r="B186" s="29"/>
      <c r="C186" s="130" t="s">
        <v>32</v>
      </c>
      <c r="D186" s="30"/>
      <c r="E186" s="30"/>
      <c r="F186" s="11"/>
      <c r="G186" s="133" t="s">
        <v>47</v>
      </c>
      <c r="H186" s="31"/>
    </row>
    <row r="187" spans="1:17" ht="15" thickBot="1" x14ac:dyDescent="0.35">
      <c r="A187" s="45"/>
      <c r="B187" s="29"/>
      <c r="C187" s="130" t="s">
        <v>61</v>
      </c>
      <c r="D187" s="30"/>
      <c r="E187" s="54">
        <v>50000</v>
      </c>
      <c r="F187" s="65" t="str">
        <f>$E$66</f>
        <v>Gallons</v>
      </c>
      <c r="G187" s="71">
        <v>0.5</v>
      </c>
      <c r="H187" s="31"/>
      <c r="J187" s="46" t="s">
        <v>195</v>
      </c>
    </row>
    <row r="188" spans="1:17" x14ac:dyDescent="0.3">
      <c r="B188" s="29"/>
      <c r="C188" s="130" t="s">
        <v>27</v>
      </c>
      <c r="D188" s="30"/>
      <c r="E188" s="30"/>
      <c r="F188" s="11"/>
      <c r="G188" s="133" t="s">
        <v>47</v>
      </c>
      <c r="H188" s="31"/>
    </row>
    <row r="189" spans="1:17" ht="15" thickBot="1" x14ac:dyDescent="0.35">
      <c r="A189" s="45"/>
      <c r="B189" s="29"/>
      <c r="C189" s="130" t="s">
        <v>150</v>
      </c>
      <c r="D189" s="30"/>
      <c r="E189" s="54">
        <v>100000</v>
      </c>
      <c r="F189" s="65" t="str">
        <f>$E$66</f>
        <v>Gallons</v>
      </c>
      <c r="G189" s="71">
        <v>0.5</v>
      </c>
      <c r="H189" s="31"/>
      <c r="J189" s="46" t="s">
        <v>196</v>
      </c>
    </row>
    <row r="190" spans="1:17" x14ac:dyDescent="0.3">
      <c r="B190" s="29"/>
      <c r="C190" s="276" t="s">
        <v>151</v>
      </c>
      <c r="D190" s="30"/>
      <c r="E190" s="30"/>
      <c r="F190" s="11"/>
      <c r="G190" s="277"/>
      <c r="H190" s="31"/>
    </row>
    <row r="191" spans="1:17" x14ac:dyDescent="0.3">
      <c r="B191" s="29"/>
      <c r="C191" s="276"/>
      <c r="D191" s="30"/>
      <c r="E191" s="30"/>
      <c r="F191" s="11"/>
      <c r="G191" s="133" t="s">
        <v>47</v>
      </c>
      <c r="H191" s="31"/>
      <c r="I191" s="85"/>
      <c r="K191" s="85"/>
      <c r="L191" s="85"/>
      <c r="M191" s="85"/>
      <c r="N191" s="85"/>
      <c r="O191" s="85"/>
      <c r="P191" s="85"/>
      <c r="Q191" s="85"/>
    </row>
    <row r="192" spans="1:17" ht="15" thickBot="1" x14ac:dyDescent="0.35">
      <c r="A192" s="45"/>
      <c r="B192" s="29"/>
      <c r="C192" s="130" t="s">
        <v>62</v>
      </c>
      <c r="D192" s="30"/>
      <c r="E192" s="54">
        <v>0</v>
      </c>
      <c r="F192" s="65" t="str">
        <f>$E$66</f>
        <v>Gallons</v>
      </c>
      <c r="G192" s="71">
        <v>0.5</v>
      </c>
      <c r="H192" s="31"/>
      <c r="J192" s="46" t="s">
        <v>197</v>
      </c>
    </row>
    <row r="193" spans="1:17" x14ac:dyDescent="0.3">
      <c r="B193" s="29"/>
      <c r="C193" s="130"/>
      <c r="D193" s="30"/>
      <c r="E193" s="30"/>
      <c r="F193" s="11"/>
      <c r="G193" s="133"/>
      <c r="H193" s="31"/>
      <c r="I193" s="12"/>
      <c r="K193" s="12"/>
      <c r="L193" s="12"/>
      <c r="M193" s="12"/>
      <c r="N193" s="12"/>
      <c r="O193" s="12"/>
      <c r="P193" s="12"/>
      <c r="Q193" s="12"/>
    </row>
    <row r="194" spans="1:17" ht="15" thickBot="1" x14ac:dyDescent="0.35">
      <c r="A194" s="45"/>
      <c r="B194" s="29"/>
      <c r="C194" s="130" t="s">
        <v>63</v>
      </c>
      <c r="D194" s="30"/>
      <c r="E194" s="54">
        <v>0</v>
      </c>
      <c r="F194" s="65" t="str">
        <f>$E$66</f>
        <v>Gallons</v>
      </c>
      <c r="G194" s="71">
        <v>0.5</v>
      </c>
      <c r="H194" s="31"/>
      <c r="J194" s="46" t="s">
        <v>198</v>
      </c>
    </row>
    <row r="195" spans="1:17" x14ac:dyDescent="0.3">
      <c r="B195" s="29"/>
      <c r="C195" s="130" t="s">
        <v>27</v>
      </c>
      <c r="D195" s="30"/>
      <c r="E195" s="30"/>
      <c r="F195" s="11"/>
      <c r="G195" s="133" t="s">
        <v>47</v>
      </c>
      <c r="H195" s="31"/>
    </row>
    <row r="196" spans="1:17" ht="15" thickBot="1" x14ac:dyDescent="0.35">
      <c r="A196" s="45"/>
      <c r="B196" s="29"/>
      <c r="C196" s="130" t="s">
        <v>64</v>
      </c>
      <c r="D196" s="30"/>
      <c r="E196" s="54">
        <v>0</v>
      </c>
      <c r="F196" s="65" t="str">
        <f>$E$66</f>
        <v>Gallons</v>
      </c>
      <c r="G196" s="71">
        <v>0.5</v>
      </c>
      <c r="H196" s="31"/>
      <c r="J196" s="46" t="s">
        <v>199</v>
      </c>
    </row>
    <row r="197" spans="1:17" x14ac:dyDescent="0.3">
      <c r="B197" s="29"/>
      <c r="C197" s="130"/>
      <c r="D197" s="30"/>
      <c r="E197" s="30"/>
      <c r="F197" s="11"/>
      <c r="G197" s="133" t="s">
        <v>47</v>
      </c>
      <c r="H197" s="31"/>
    </row>
    <row r="198" spans="1:17" ht="15" thickBot="1" x14ac:dyDescent="0.35">
      <c r="A198" s="45"/>
      <c r="B198" s="29"/>
      <c r="C198" s="130" t="s">
        <v>87</v>
      </c>
      <c r="D198" s="30"/>
      <c r="E198" s="54">
        <v>0</v>
      </c>
      <c r="F198" s="65" t="str">
        <f>$E$66</f>
        <v>Gallons</v>
      </c>
      <c r="G198" s="71">
        <v>0.5</v>
      </c>
      <c r="H198" s="31"/>
      <c r="J198" s="46" t="s">
        <v>200</v>
      </c>
    </row>
    <row r="199" spans="1:17" ht="15" thickBot="1" x14ac:dyDescent="0.35">
      <c r="B199" s="29"/>
      <c r="C199" s="132"/>
      <c r="D199" s="41"/>
      <c r="E199" s="41"/>
      <c r="F199" s="11"/>
      <c r="G199" s="133" t="s">
        <v>47</v>
      </c>
      <c r="H199" s="31"/>
    </row>
    <row r="200" spans="1:17" ht="15" thickTop="1" x14ac:dyDescent="0.3">
      <c r="A200" s="37"/>
      <c r="B200" s="29"/>
      <c r="C200" s="278" t="s">
        <v>174</v>
      </c>
      <c r="D200" s="135"/>
      <c r="E200" s="279">
        <f>SUM(E183:E199)</f>
        <v>1650000</v>
      </c>
      <c r="F200" s="272" t="str">
        <f>$E$66</f>
        <v>Gallons</v>
      </c>
      <c r="G200" s="71">
        <v>0.5</v>
      </c>
      <c r="H200" s="31"/>
      <c r="J200" s="7" t="s">
        <v>201</v>
      </c>
    </row>
    <row r="201" spans="1:17" x14ac:dyDescent="0.3">
      <c r="A201" s="37"/>
      <c r="B201" s="29"/>
      <c r="C201" s="51"/>
      <c r="D201" s="30"/>
      <c r="E201" s="66"/>
      <c r="F201" s="66"/>
      <c r="G201" s="76"/>
      <c r="H201" s="31"/>
      <c r="I201" s="85"/>
      <c r="J201" s="38"/>
      <c r="K201" s="85"/>
      <c r="L201" s="85"/>
      <c r="M201" s="85"/>
      <c r="N201" s="85"/>
      <c r="O201" s="85"/>
      <c r="P201" s="85"/>
      <c r="Q201" s="85"/>
    </row>
    <row r="202" spans="1:17" ht="15.6" x14ac:dyDescent="0.3">
      <c r="A202" s="45"/>
      <c r="B202" s="29"/>
      <c r="C202" s="313" t="s">
        <v>132</v>
      </c>
      <c r="D202" s="313"/>
      <c r="E202" s="313"/>
      <c r="F202" s="313"/>
      <c r="G202" s="313"/>
      <c r="H202" s="31"/>
      <c r="I202" s="85"/>
      <c r="J202" s="46"/>
      <c r="K202" s="85"/>
      <c r="L202" s="85"/>
      <c r="M202" s="85"/>
      <c r="N202" s="85"/>
      <c r="O202" s="85"/>
      <c r="P202" s="85"/>
      <c r="Q202" s="85"/>
    </row>
    <row r="203" spans="1:17" ht="15" thickBot="1" x14ac:dyDescent="0.35">
      <c r="A203" s="45"/>
      <c r="B203" s="29"/>
      <c r="D203" s="30"/>
      <c r="E203" s="30"/>
      <c r="F203" s="11"/>
      <c r="G203" s="74" t="s">
        <v>47</v>
      </c>
      <c r="H203" s="31"/>
      <c r="I203" s="85"/>
      <c r="J203" s="46" t="s">
        <v>138</v>
      </c>
      <c r="K203" s="85"/>
      <c r="L203" s="85"/>
      <c r="M203" s="85"/>
      <c r="N203" s="85"/>
      <c r="O203" s="85"/>
      <c r="P203" s="85"/>
      <c r="Q203" s="85"/>
    </row>
    <row r="204" spans="1:17" ht="15" thickBot="1" x14ac:dyDescent="0.35">
      <c r="A204" s="45"/>
      <c r="B204" s="29"/>
      <c r="C204" s="140" t="s">
        <v>176</v>
      </c>
      <c r="D204" s="138"/>
      <c r="E204" s="139">
        <v>600000</v>
      </c>
      <c r="F204" s="266" t="str">
        <f>$E$66</f>
        <v>Gallons</v>
      </c>
      <c r="G204" s="71">
        <v>0.5</v>
      </c>
      <c r="H204" s="31"/>
      <c r="I204" s="85"/>
      <c r="J204" s="149">
        <f>0.0025*E126</f>
        <v>595238.09523809527</v>
      </c>
      <c r="K204" s="125" t="str">
        <f>F204</f>
        <v>Gallons</v>
      </c>
      <c r="L204" s="85" t="s">
        <v>142</v>
      </c>
      <c r="M204" s="85"/>
      <c r="N204" s="85"/>
      <c r="O204" s="85"/>
      <c r="P204" s="85"/>
      <c r="Q204" s="85"/>
    </row>
    <row r="205" spans="1:17" x14ac:dyDescent="0.3">
      <c r="A205" s="45"/>
      <c r="B205" s="29"/>
      <c r="C205" s="231" t="s">
        <v>134</v>
      </c>
      <c r="D205" s="30"/>
      <c r="E205" s="65"/>
      <c r="F205" s="65"/>
      <c r="G205" s="270"/>
      <c r="H205" s="31"/>
      <c r="I205" s="85"/>
      <c r="J205" s="46"/>
      <c r="K205" s="85"/>
      <c r="L205" s="85"/>
      <c r="M205" s="85"/>
      <c r="N205" s="85"/>
      <c r="O205" s="85"/>
      <c r="P205" s="85"/>
      <c r="Q205" s="85"/>
    </row>
    <row r="206" spans="1:17" x14ac:dyDescent="0.3">
      <c r="A206" s="45"/>
      <c r="B206" s="29"/>
      <c r="C206" s="231" t="s">
        <v>135</v>
      </c>
      <c r="D206" s="30"/>
      <c r="E206" s="65"/>
      <c r="F206" s="65"/>
      <c r="G206" s="270"/>
      <c r="H206" s="31"/>
      <c r="I206" s="85"/>
      <c r="J206" s="46"/>
      <c r="K206" s="85"/>
      <c r="L206" s="85"/>
      <c r="M206" s="85"/>
      <c r="N206" s="85"/>
      <c r="O206" s="85"/>
      <c r="P206" s="85"/>
      <c r="Q206" s="85"/>
    </row>
    <row r="207" spans="1:17" x14ac:dyDescent="0.3">
      <c r="A207" s="45"/>
      <c r="B207" s="29"/>
      <c r="C207" s="231" t="s">
        <v>136</v>
      </c>
      <c r="D207" s="30"/>
      <c r="E207" s="65"/>
      <c r="F207" s="65"/>
      <c r="G207" s="270"/>
      <c r="H207" s="31"/>
      <c r="I207" s="85"/>
      <c r="J207" s="46"/>
      <c r="K207" s="85"/>
      <c r="L207" s="85"/>
      <c r="M207" s="85"/>
      <c r="N207" s="85"/>
      <c r="O207" s="85"/>
      <c r="P207" s="85"/>
      <c r="Q207" s="85"/>
    </row>
    <row r="208" spans="1:17" x14ac:dyDescent="0.3">
      <c r="A208" s="45"/>
      <c r="B208" s="29"/>
      <c r="C208" s="295" t="s">
        <v>137</v>
      </c>
      <c r="D208" s="135"/>
      <c r="E208" s="294"/>
      <c r="F208" s="294"/>
      <c r="G208" s="273"/>
      <c r="H208" s="31"/>
      <c r="I208" s="85"/>
      <c r="J208" s="46"/>
      <c r="K208" s="85"/>
      <c r="L208" s="85"/>
      <c r="M208" s="85"/>
      <c r="N208" s="85"/>
      <c r="O208" s="85"/>
      <c r="P208" s="85"/>
      <c r="Q208" s="85"/>
    </row>
    <row r="209" spans="1:17" x14ac:dyDescent="0.3">
      <c r="A209" s="45"/>
      <c r="B209" s="29"/>
      <c r="C209" s="30"/>
      <c r="D209" s="30"/>
      <c r="H209" s="31"/>
      <c r="J209" s="46"/>
    </row>
    <row r="210" spans="1:17" ht="15.6" x14ac:dyDescent="0.3">
      <c r="B210" s="29"/>
      <c r="C210" s="313" t="s">
        <v>140</v>
      </c>
      <c r="D210" s="313"/>
      <c r="E210" s="313"/>
      <c r="F210" s="313"/>
      <c r="G210" s="313"/>
      <c r="H210" s="31"/>
      <c r="I210" s="12"/>
      <c r="K210" s="12"/>
      <c r="L210" s="12"/>
      <c r="M210" s="12"/>
      <c r="N210" s="12"/>
      <c r="O210" s="12"/>
      <c r="P210" s="12"/>
      <c r="Q210" s="12"/>
    </row>
    <row r="211" spans="1:17" x14ac:dyDescent="0.3">
      <c r="B211" s="29"/>
      <c r="C211" s="51"/>
      <c r="D211" s="30"/>
      <c r="E211" s="30"/>
      <c r="F211" s="11"/>
      <c r="G211" s="11"/>
      <c r="H211" s="31"/>
      <c r="I211" s="12"/>
      <c r="K211" s="12"/>
      <c r="L211" s="12"/>
      <c r="M211" s="12"/>
      <c r="N211" s="12"/>
      <c r="O211" s="12"/>
      <c r="P211" s="12"/>
      <c r="Q211" s="12"/>
    </row>
    <row r="212" spans="1:17" x14ac:dyDescent="0.3">
      <c r="B212" s="29"/>
      <c r="C212" s="74" t="s">
        <v>175</v>
      </c>
      <c r="D212" s="30"/>
      <c r="E212" s="30"/>
      <c r="F212" s="11"/>
      <c r="G212" s="74"/>
      <c r="H212" s="31"/>
      <c r="I212" s="12"/>
      <c r="K212" s="12"/>
      <c r="L212" s="12"/>
      <c r="M212" s="12"/>
      <c r="N212" s="12"/>
      <c r="O212" s="12"/>
      <c r="P212" s="12"/>
      <c r="Q212" s="12"/>
    </row>
    <row r="213" spans="1:17" x14ac:dyDescent="0.3">
      <c r="B213" s="29"/>
      <c r="C213" s="274"/>
      <c r="D213" s="138"/>
      <c r="E213" s="138"/>
      <c r="F213" s="267"/>
      <c r="G213" s="284" t="s">
        <v>47</v>
      </c>
      <c r="H213" s="31"/>
    </row>
    <row r="214" spans="1:17" ht="15" thickBot="1" x14ac:dyDescent="0.35">
      <c r="A214" s="45"/>
      <c r="B214" s="29"/>
      <c r="C214" s="286" t="s">
        <v>66</v>
      </c>
      <c r="D214" s="30"/>
      <c r="E214" s="54">
        <v>5000000</v>
      </c>
      <c r="F214" s="65" t="str">
        <f>$E$66</f>
        <v>Gallons</v>
      </c>
      <c r="G214" s="71">
        <v>0.5</v>
      </c>
      <c r="H214" s="31"/>
      <c r="J214" s="46" t="s">
        <v>178</v>
      </c>
    </row>
    <row r="215" spans="1:17" x14ac:dyDescent="0.3">
      <c r="A215" s="45"/>
      <c r="B215" s="29"/>
      <c r="C215" s="231" t="s">
        <v>59</v>
      </c>
      <c r="D215" s="30"/>
      <c r="E215" s="65"/>
      <c r="F215" s="65"/>
      <c r="G215" s="270"/>
      <c r="H215" s="31"/>
      <c r="I215" s="12"/>
      <c r="J215" s="46"/>
      <c r="K215" s="12"/>
      <c r="L215" s="12"/>
      <c r="M215" s="12"/>
      <c r="N215" s="12"/>
      <c r="O215" s="12"/>
      <c r="P215" s="12"/>
      <c r="Q215" s="12"/>
    </row>
    <row r="216" spans="1:17" x14ac:dyDescent="0.3">
      <c r="A216" s="45"/>
      <c r="B216" s="29"/>
      <c r="C216" s="310" t="s">
        <v>60</v>
      </c>
      <c r="D216" s="30"/>
      <c r="E216" s="65"/>
      <c r="F216" s="65"/>
      <c r="G216" s="270"/>
      <c r="H216" s="31"/>
      <c r="I216" s="12"/>
      <c r="J216" s="46"/>
      <c r="K216" s="12"/>
      <c r="L216" s="12"/>
      <c r="M216" s="12"/>
      <c r="N216" s="12"/>
      <c r="O216" s="12"/>
      <c r="P216" s="12"/>
      <c r="Q216" s="12"/>
    </row>
    <row r="217" spans="1:17" x14ac:dyDescent="0.3">
      <c r="A217" s="45"/>
      <c r="B217" s="29"/>
      <c r="C217" s="276"/>
      <c r="D217" s="30"/>
      <c r="E217" s="30"/>
      <c r="F217" s="11"/>
      <c r="G217" s="133" t="s">
        <v>47</v>
      </c>
      <c r="H217" s="31"/>
      <c r="I217" s="85"/>
      <c r="J217" s="46"/>
      <c r="K217" s="85"/>
      <c r="L217" s="85"/>
      <c r="M217" s="85"/>
      <c r="N217" s="85"/>
      <c r="O217" s="85"/>
      <c r="P217" s="85"/>
      <c r="Q217" s="85"/>
    </row>
    <row r="218" spans="1:17" x14ac:dyDescent="0.3">
      <c r="A218" s="45"/>
      <c r="B218" s="29"/>
      <c r="C218" s="134" t="s">
        <v>139</v>
      </c>
      <c r="D218" s="135"/>
      <c r="E218" s="293">
        <v>0</v>
      </c>
      <c r="F218" s="294" t="str">
        <f>$E$66</f>
        <v>Gallons</v>
      </c>
      <c r="G218" s="71">
        <v>0.5</v>
      </c>
      <c r="H218" s="31"/>
      <c r="I218" s="85"/>
      <c r="J218" s="46" t="s">
        <v>179</v>
      </c>
      <c r="K218" s="85"/>
      <c r="L218" s="85"/>
      <c r="M218" s="85"/>
      <c r="N218" s="85"/>
      <c r="O218" s="85"/>
      <c r="P218" s="85"/>
      <c r="Q218" s="85"/>
    </row>
    <row r="219" spans="1:17" x14ac:dyDescent="0.3">
      <c r="A219" s="45"/>
      <c r="B219" s="29"/>
      <c r="C219" s="11"/>
      <c r="D219" s="30"/>
      <c r="E219" s="65"/>
      <c r="F219" s="65"/>
      <c r="G219" s="76"/>
      <c r="H219" s="31"/>
      <c r="I219" s="85"/>
      <c r="J219" s="46"/>
      <c r="K219" s="85"/>
      <c r="L219" s="85"/>
      <c r="M219" s="85"/>
      <c r="N219" s="85"/>
      <c r="O219" s="85"/>
      <c r="P219" s="85"/>
      <c r="Q219" s="85"/>
    </row>
    <row r="220" spans="1:17" ht="15.6" x14ac:dyDescent="0.3">
      <c r="B220" s="29"/>
      <c r="C220" s="313" t="s">
        <v>286</v>
      </c>
      <c r="D220" s="313"/>
      <c r="E220" s="313"/>
      <c r="F220" s="313"/>
      <c r="G220" s="313"/>
      <c r="H220" s="31"/>
      <c r="I220" s="85"/>
      <c r="K220" s="85"/>
      <c r="L220" s="85"/>
      <c r="M220" s="85"/>
      <c r="N220" s="85"/>
      <c r="O220" s="85"/>
      <c r="P220" s="85"/>
      <c r="Q220" s="85"/>
    </row>
    <row r="221" spans="1:17" ht="16.2" thickBot="1" x14ac:dyDescent="0.35">
      <c r="B221" s="29"/>
      <c r="C221" s="264"/>
      <c r="D221" s="264"/>
      <c r="E221" s="264"/>
      <c r="F221" s="264"/>
      <c r="G221" s="264"/>
      <c r="H221" s="31"/>
      <c r="I221" s="85"/>
      <c r="K221" s="85"/>
      <c r="L221" s="85"/>
      <c r="M221" s="85"/>
      <c r="N221" s="85"/>
      <c r="O221" s="85"/>
      <c r="P221" s="85"/>
      <c r="Q221" s="85"/>
    </row>
    <row r="222" spans="1:17" ht="15" thickBot="1" x14ac:dyDescent="0.35">
      <c r="A222" s="37"/>
      <c r="B222" s="143"/>
      <c r="C222" s="147" t="s">
        <v>149</v>
      </c>
      <c r="D222" s="83"/>
      <c r="E222" s="305">
        <f>E124-E125-E169-E168-E167-E178-E200-E204-E214-E218</f>
        <v>66804421.768707499</v>
      </c>
      <c r="F222" s="306" t="str">
        <f>F218</f>
        <v>Gallons</v>
      </c>
      <c r="G222" s="307">
        <v>0.5</v>
      </c>
      <c r="H222" s="31"/>
      <c r="I222" s="85"/>
      <c r="J222" s="159"/>
      <c r="K222" s="158"/>
      <c r="L222" s="85"/>
      <c r="M222" s="85"/>
      <c r="N222" s="85"/>
      <c r="O222" s="85"/>
      <c r="P222" s="85"/>
      <c r="Q222" s="85"/>
    </row>
    <row r="223" spans="1:17" ht="15" thickBot="1" x14ac:dyDescent="0.35">
      <c r="B223" s="40"/>
      <c r="C223" s="41"/>
      <c r="D223" s="41"/>
      <c r="E223" s="41"/>
      <c r="F223" s="68"/>
      <c r="G223" s="68"/>
      <c r="H223" s="42"/>
    </row>
    <row r="224" spans="1:17" ht="15" thickTop="1" x14ac:dyDescent="0.3"/>
    <row r="225" spans="1:17" ht="15" thickBot="1" x14ac:dyDescent="0.35"/>
    <row r="226" spans="1:17" ht="15" thickTop="1" x14ac:dyDescent="0.3">
      <c r="B226" s="105"/>
      <c r="C226" s="106"/>
      <c r="D226" s="106"/>
      <c r="E226" s="106"/>
      <c r="F226" s="106"/>
      <c r="G226" s="106"/>
      <c r="H226" s="107"/>
    </row>
    <row r="227" spans="1:17" x14ac:dyDescent="0.3">
      <c r="B227" s="108"/>
      <c r="C227" s="109" t="s">
        <v>91</v>
      </c>
      <c r="D227" s="110"/>
      <c r="E227" s="110"/>
      <c r="F227" s="110"/>
      <c r="G227" s="110"/>
      <c r="H227" s="111"/>
    </row>
    <row r="228" spans="1:17" x14ac:dyDescent="0.3">
      <c r="B228" s="108"/>
      <c r="C228" s="110"/>
      <c r="D228" s="110"/>
      <c r="E228" s="110"/>
      <c r="F228" s="110"/>
      <c r="G228" s="110"/>
      <c r="H228" s="111"/>
    </row>
    <row r="229" spans="1:17" x14ac:dyDescent="0.3">
      <c r="B229" s="108"/>
      <c r="C229" s="112" t="s">
        <v>53</v>
      </c>
      <c r="D229" s="110"/>
      <c r="E229" s="110"/>
      <c r="F229" s="110"/>
      <c r="G229" s="110"/>
      <c r="H229" s="111"/>
    </row>
    <row r="230" spans="1:17" x14ac:dyDescent="0.3">
      <c r="B230" s="108"/>
      <c r="C230" s="112" t="s">
        <v>54</v>
      </c>
      <c r="D230" s="110"/>
      <c r="E230" s="110"/>
      <c r="F230" s="110"/>
      <c r="G230" s="110"/>
      <c r="H230" s="111"/>
    </row>
    <row r="231" spans="1:17" x14ac:dyDescent="0.3">
      <c r="B231" s="108"/>
      <c r="C231" s="112" t="s">
        <v>212</v>
      </c>
      <c r="D231" s="110"/>
      <c r="E231" s="110"/>
      <c r="F231" s="110"/>
      <c r="G231" s="110"/>
      <c r="H231" s="111"/>
      <c r="I231" s="12"/>
      <c r="K231" s="12"/>
      <c r="L231" s="12"/>
      <c r="M231" s="12"/>
      <c r="N231" s="12"/>
      <c r="O231" s="12"/>
      <c r="P231" s="12"/>
      <c r="Q231" s="12"/>
    </row>
    <row r="232" spans="1:17" x14ac:dyDescent="0.3">
      <c r="B232" s="108"/>
      <c r="C232" s="110"/>
      <c r="D232" s="110"/>
      <c r="E232" s="110"/>
      <c r="F232" s="110"/>
      <c r="G232" s="110"/>
      <c r="H232" s="111"/>
    </row>
    <row r="233" spans="1:17" ht="16.2" thickBot="1" x14ac:dyDescent="0.35">
      <c r="B233" s="108"/>
      <c r="C233" s="320" t="s">
        <v>277</v>
      </c>
      <c r="D233" s="320"/>
      <c r="E233" s="320"/>
      <c r="F233" s="320"/>
      <c r="G233" s="320"/>
      <c r="H233" s="111"/>
    </row>
    <row r="234" spans="1:17" ht="15" thickBot="1" x14ac:dyDescent="0.35">
      <c r="A234" s="37"/>
      <c r="B234" s="108"/>
      <c r="C234" s="301" t="s">
        <v>287</v>
      </c>
      <c r="D234" s="302"/>
      <c r="E234" s="296">
        <f>E248+E264+E285+E300+E315+E338+E353+E368+E391+E406+E421+E444+E459+E474+E497+E512+E527+E550+E565+E580+E603+E618+E633+E656+E671+E686+E709+E724+E739+E762+E777+E792+E815+E830+E845+E868+E883+E898</f>
        <v>250000000</v>
      </c>
      <c r="F234" s="303" t="str">
        <f>(E66)</f>
        <v>Gallons</v>
      </c>
      <c r="G234" s="304"/>
      <c r="H234" s="111"/>
      <c r="J234" s="7" t="s">
        <v>206</v>
      </c>
    </row>
    <row r="235" spans="1:17" ht="15" thickBot="1" x14ac:dyDescent="0.35">
      <c r="B235" s="108"/>
      <c r="C235" s="301" t="s">
        <v>107</v>
      </c>
      <c r="D235" s="303"/>
      <c r="E235" s="296">
        <f>E234-E236</f>
        <v>11904761.904761881</v>
      </c>
      <c r="F235" s="303" t="str">
        <f>F234</f>
        <v>Gallons</v>
      </c>
      <c r="G235" s="304"/>
      <c r="H235" s="111"/>
      <c r="J235" s="7" t="s">
        <v>207</v>
      </c>
    </row>
    <row r="236" spans="1:17" ht="15" thickBot="1" x14ac:dyDescent="0.35">
      <c r="B236" s="108"/>
      <c r="C236" s="297" t="s">
        <v>104</v>
      </c>
      <c r="D236" s="298"/>
      <c r="E236" s="61">
        <f>E253+E269+E290+E305+E320+E343+E358+E373+E396+E411+E426+E449+E464+E479+E502+E517+E532+E555+E570+E585+E608+E623+E638+E661+E676+E691+E714+E729+E744+E767+E782+E797+E820+E835+E850+E873+E888+E903</f>
        <v>238095238.09523812</v>
      </c>
      <c r="F236" s="298" t="str">
        <f>F235</f>
        <v>Gallons</v>
      </c>
      <c r="G236" s="299"/>
      <c r="H236" s="111"/>
      <c r="I236" s="85"/>
      <c r="J236" s="7" t="s">
        <v>208</v>
      </c>
      <c r="K236" s="85"/>
      <c r="L236" s="85"/>
      <c r="M236" s="85"/>
      <c r="N236" s="85"/>
      <c r="O236" s="85"/>
      <c r="P236" s="85"/>
      <c r="Q236" s="85"/>
    </row>
    <row r="237" spans="1:17" x14ac:dyDescent="0.3">
      <c r="B237" s="108"/>
      <c r="C237" s="116"/>
      <c r="D237" s="110"/>
      <c r="E237" s="110"/>
      <c r="F237" s="110"/>
      <c r="G237" s="110"/>
      <c r="H237" s="111"/>
      <c r="I237" s="85"/>
      <c r="K237" s="85"/>
      <c r="L237" s="85"/>
      <c r="M237" s="85"/>
      <c r="N237" s="85"/>
      <c r="O237" s="85"/>
      <c r="P237" s="85"/>
      <c r="Q237" s="85"/>
    </row>
    <row r="238" spans="1:17" x14ac:dyDescent="0.3">
      <c r="B238" s="108"/>
      <c r="C238" s="110"/>
      <c r="D238" s="110"/>
      <c r="E238" s="110"/>
      <c r="F238" s="110"/>
      <c r="G238" s="110"/>
      <c r="H238" s="111"/>
    </row>
    <row r="239" spans="1:17" x14ac:dyDescent="0.3">
      <c r="B239" s="108"/>
      <c r="C239" s="116" t="s">
        <v>44</v>
      </c>
      <c r="D239" s="110"/>
      <c r="E239" s="110"/>
      <c r="F239" s="110"/>
      <c r="G239" s="110"/>
      <c r="H239" s="111"/>
    </row>
    <row r="240" spans="1:17" ht="15" thickBot="1" x14ac:dyDescent="0.35">
      <c r="B240" s="108"/>
      <c r="C240" s="110"/>
      <c r="D240" s="110"/>
      <c r="E240" s="110"/>
      <c r="F240" s="110"/>
      <c r="G240" s="116" t="s">
        <v>47</v>
      </c>
      <c r="H240" s="111"/>
    </row>
    <row r="241" spans="1:10" ht="15" thickBot="1" x14ac:dyDescent="0.35">
      <c r="A241" s="33"/>
      <c r="B241" s="108"/>
      <c r="C241" s="110" t="s">
        <v>278</v>
      </c>
      <c r="D241" s="60" t="s">
        <v>152</v>
      </c>
      <c r="E241" s="63">
        <v>1</v>
      </c>
      <c r="F241" s="110"/>
      <c r="G241" s="75">
        <v>0.5</v>
      </c>
      <c r="H241" s="111"/>
      <c r="J241" s="13" t="s">
        <v>205</v>
      </c>
    </row>
    <row r="242" spans="1:10" x14ac:dyDescent="0.3">
      <c r="B242" s="108"/>
      <c r="C242" s="110"/>
      <c r="D242" s="110" t="s">
        <v>81</v>
      </c>
      <c r="E242" s="110" t="s">
        <v>46</v>
      </c>
      <c r="F242" s="110"/>
      <c r="G242" s="110"/>
      <c r="H242" s="111"/>
    </row>
    <row r="243" spans="1:10" x14ac:dyDescent="0.3">
      <c r="B243" s="108"/>
      <c r="C243" s="110"/>
      <c r="D243" s="110"/>
      <c r="E243" s="110"/>
      <c r="F243" s="110"/>
      <c r="G243" s="110"/>
      <c r="H243" s="111"/>
    </row>
    <row r="244" spans="1:10" ht="15" thickBot="1" x14ac:dyDescent="0.35">
      <c r="A244" s="33"/>
      <c r="B244" s="108"/>
      <c r="C244" s="110" t="s">
        <v>279</v>
      </c>
      <c r="D244" s="110"/>
      <c r="E244" s="59">
        <v>250000000</v>
      </c>
      <c r="F244" s="110" t="str">
        <f>(E66)</f>
        <v>Gallons</v>
      </c>
      <c r="G244" s="110"/>
      <c r="H244" s="111"/>
      <c r="J244" s="13" t="s">
        <v>37</v>
      </c>
    </row>
    <row r="245" spans="1:10" x14ac:dyDescent="0.3">
      <c r="B245" s="108"/>
      <c r="C245" s="110"/>
      <c r="D245" s="110"/>
      <c r="E245" s="110"/>
      <c r="F245" s="110"/>
      <c r="G245" s="110"/>
      <c r="H245" s="111"/>
    </row>
    <row r="246" spans="1:10" ht="15" thickBot="1" x14ac:dyDescent="0.35">
      <c r="A246" s="33"/>
      <c r="B246" s="108"/>
      <c r="C246" s="110" t="s">
        <v>280</v>
      </c>
      <c r="D246" s="110"/>
      <c r="E246" s="59">
        <v>0</v>
      </c>
      <c r="F246" s="110" t="str">
        <f>(E66)</f>
        <v>Gallons</v>
      </c>
      <c r="G246" s="110"/>
      <c r="H246" s="111"/>
      <c r="J246" s="13" t="s">
        <v>38</v>
      </c>
    </row>
    <row r="247" spans="1:10" x14ac:dyDescent="0.3">
      <c r="B247" s="108"/>
      <c r="C247" s="110"/>
      <c r="D247" s="110"/>
      <c r="E247" s="110"/>
      <c r="F247" s="110"/>
      <c r="G247" s="110"/>
      <c r="H247" s="111"/>
    </row>
    <row r="248" spans="1:10" ht="15" thickBot="1" x14ac:dyDescent="0.35">
      <c r="A248" s="37"/>
      <c r="B248" s="108"/>
      <c r="C248" s="110" t="s">
        <v>281</v>
      </c>
      <c r="D248" s="110"/>
      <c r="E248" s="53">
        <f>E244-E246</f>
        <v>250000000</v>
      </c>
      <c r="F248" s="110" t="str">
        <f>(E66)</f>
        <v>Gallons</v>
      </c>
      <c r="G248" s="110"/>
      <c r="H248" s="111"/>
      <c r="J248" s="7" t="s">
        <v>202</v>
      </c>
    </row>
    <row r="249" spans="1:10" x14ac:dyDescent="0.3">
      <c r="B249" s="108"/>
      <c r="C249" s="110"/>
      <c r="D249" s="110"/>
      <c r="E249" s="110"/>
      <c r="F249" s="110"/>
      <c r="G249" s="110"/>
      <c r="H249" s="111"/>
    </row>
    <row r="250" spans="1:10" x14ac:dyDescent="0.3">
      <c r="B250" s="108"/>
      <c r="C250" s="110"/>
      <c r="D250" s="110"/>
      <c r="E250" s="110"/>
      <c r="F250" s="110"/>
      <c r="G250" s="110"/>
      <c r="H250" s="111"/>
    </row>
    <row r="251" spans="1:10" ht="15" thickBot="1" x14ac:dyDescent="0.35">
      <c r="A251" s="33"/>
      <c r="B251" s="108"/>
      <c r="C251" s="110" t="s">
        <v>282</v>
      </c>
      <c r="D251" s="110"/>
      <c r="E251" s="60">
        <v>5</v>
      </c>
      <c r="F251" s="110" t="s">
        <v>24</v>
      </c>
      <c r="G251" s="110"/>
      <c r="H251" s="111"/>
      <c r="J251" s="13" t="s">
        <v>203</v>
      </c>
    </row>
    <row r="252" spans="1:10" x14ac:dyDescent="0.3">
      <c r="B252" s="108"/>
      <c r="C252" s="110"/>
      <c r="D252" s="110"/>
      <c r="E252" s="110"/>
      <c r="F252" s="110"/>
      <c r="G252" s="110"/>
      <c r="H252" s="111"/>
    </row>
    <row r="253" spans="1:10" ht="15" thickBot="1" x14ac:dyDescent="0.35">
      <c r="A253" s="37"/>
      <c r="B253" s="108"/>
      <c r="C253" s="110" t="s">
        <v>283</v>
      </c>
      <c r="D253" s="110"/>
      <c r="E253" s="53">
        <f>E248/(E251+100)*100</f>
        <v>238095238.09523812</v>
      </c>
      <c r="F253" s="110" t="str">
        <f>(E66)</f>
        <v>Gallons</v>
      </c>
      <c r="G253" s="110"/>
      <c r="H253" s="111"/>
      <c r="J253" s="7" t="s">
        <v>204</v>
      </c>
    </row>
    <row r="254" spans="1:10" x14ac:dyDescent="0.3">
      <c r="B254" s="108"/>
      <c r="C254" s="110"/>
      <c r="D254" s="110"/>
      <c r="E254" s="110"/>
      <c r="F254" s="110"/>
      <c r="G254" s="110"/>
      <c r="H254" s="111"/>
    </row>
    <row r="255" spans="1:10" x14ac:dyDescent="0.3">
      <c r="B255" s="108"/>
      <c r="C255" s="116" t="s">
        <v>45</v>
      </c>
      <c r="D255" s="110"/>
      <c r="E255" s="110"/>
      <c r="F255" s="110"/>
      <c r="G255" s="110"/>
      <c r="H255" s="111"/>
    </row>
    <row r="256" spans="1:10" ht="15" thickBot="1" x14ac:dyDescent="0.35">
      <c r="B256" s="108"/>
      <c r="C256" s="110"/>
      <c r="D256" s="110"/>
      <c r="E256" s="110"/>
      <c r="F256" s="110"/>
      <c r="G256" s="116" t="s">
        <v>47</v>
      </c>
      <c r="H256" s="111"/>
      <c r="J256" s="43" t="s">
        <v>39</v>
      </c>
    </row>
    <row r="257" spans="1:10" ht="15" thickBot="1" x14ac:dyDescent="0.35">
      <c r="A257" s="45"/>
      <c r="B257" s="108"/>
      <c r="C257" s="110" t="s">
        <v>278</v>
      </c>
      <c r="D257" s="62" t="s">
        <v>153</v>
      </c>
      <c r="E257" s="64">
        <v>2</v>
      </c>
      <c r="F257" s="110"/>
      <c r="G257" s="75">
        <v>0.5</v>
      </c>
      <c r="H257" s="111"/>
      <c r="J257" s="46" t="s">
        <v>205</v>
      </c>
    </row>
    <row r="258" spans="1:10" x14ac:dyDescent="0.3">
      <c r="B258" s="108"/>
      <c r="C258" s="110"/>
      <c r="D258" s="110" t="s">
        <v>81</v>
      </c>
      <c r="E258" s="110" t="s">
        <v>46</v>
      </c>
      <c r="F258" s="110"/>
      <c r="G258" s="110"/>
      <c r="H258" s="111"/>
      <c r="J258" s="46"/>
    </row>
    <row r="259" spans="1:10" x14ac:dyDescent="0.3">
      <c r="B259" s="108"/>
      <c r="C259" s="110"/>
      <c r="D259" s="110"/>
      <c r="E259" s="110"/>
      <c r="F259" s="110"/>
      <c r="G259" s="110"/>
      <c r="H259" s="111"/>
      <c r="J259" s="46"/>
    </row>
    <row r="260" spans="1:10" ht="15" thickBot="1" x14ac:dyDescent="0.35">
      <c r="A260" s="45"/>
      <c r="B260" s="108"/>
      <c r="C260" s="110" t="s">
        <v>279</v>
      </c>
      <c r="D260" s="110"/>
      <c r="E260" s="58">
        <v>0</v>
      </c>
      <c r="F260" s="110" t="str">
        <f>(E66)</f>
        <v>Gallons</v>
      </c>
      <c r="G260" s="110"/>
      <c r="H260" s="111"/>
      <c r="J260" s="46" t="s">
        <v>37</v>
      </c>
    </row>
    <row r="261" spans="1:10" x14ac:dyDescent="0.3">
      <c r="B261" s="108"/>
      <c r="C261" s="110"/>
      <c r="D261" s="110"/>
      <c r="E261" s="110"/>
      <c r="F261" s="110"/>
      <c r="G261" s="110"/>
      <c r="H261" s="111"/>
      <c r="J261" s="46"/>
    </row>
    <row r="262" spans="1:10" ht="15" thickBot="1" x14ac:dyDescent="0.35">
      <c r="A262" s="45"/>
      <c r="B262" s="108"/>
      <c r="C262" s="110" t="s">
        <v>280</v>
      </c>
      <c r="D262" s="110"/>
      <c r="E262" s="58">
        <v>0</v>
      </c>
      <c r="F262" s="110" t="str">
        <f>(E66)</f>
        <v>Gallons</v>
      </c>
      <c r="G262" s="110"/>
      <c r="H262" s="111"/>
      <c r="J262" s="46" t="s">
        <v>38</v>
      </c>
    </row>
    <row r="263" spans="1:10" x14ac:dyDescent="0.3">
      <c r="B263" s="108"/>
      <c r="C263" s="110"/>
      <c r="D263" s="110"/>
      <c r="E263" s="110"/>
      <c r="F263" s="110"/>
      <c r="G263" s="110"/>
      <c r="H263" s="111"/>
    </row>
    <row r="264" spans="1:10" ht="15" thickBot="1" x14ac:dyDescent="0.35">
      <c r="A264" s="37"/>
      <c r="B264" s="108"/>
      <c r="C264" s="110" t="s">
        <v>284</v>
      </c>
      <c r="D264" s="110"/>
      <c r="E264" s="53">
        <f>SUM(E260-E262)</f>
        <v>0</v>
      </c>
      <c r="F264" s="110" t="str">
        <f>(E66)</f>
        <v>Gallons</v>
      </c>
      <c r="G264" s="110"/>
      <c r="H264" s="111"/>
      <c r="J264" s="38" t="s">
        <v>202</v>
      </c>
    </row>
    <row r="265" spans="1:10" x14ac:dyDescent="0.3">
      <c r="B265" s="108"/>
      <c r="C265" s="110"/>
      <c r="D265" s="110"/>
      <c r="E265" s="110"/>
      <c r="F265" s="110"/>
      <c r="G265" s="110"/>
      <c r="H265" s="111"/>
    </row>
    <row r="266" spans="1:10" x14ac:dyDescent="0.3">
      <c r="B266" s="108"/>
      <c r="C266" s="110"/>
      <c r="D266" s="110"/>
      <c r="E266" s="110"/>
      <c r="F266" s="110"/>
      <c r="G266" s="110"/>
      <c r="H266" s="111"/>
    </row>
    <row r="267" spans="1:10" ht="15" thickBot="1" x14ac:dyDescent="0.35">
      <c r="A267" s="45"/>
      <c r="B267" s="108"/>
      <c r="C267" s="110" t="s">
        <v>282</v>
      </c>
      <c r="D267" s="110"/>
      <c r="E267" s="62">
        <v>0</v>
      </c>
      <c r="F267" s="110" t="s">
        <v>24</v>
      </c>
      <c r="G267" s="110"/>
      <c r="H267" s="111"/>
      <c r="J267" s="46" t="s">
        <v>203</v>
      </c>
    </row>
    <row r="268" spans="1:10" x14ac:dyDescent="0.3">
      <c r="B268" s="108"/>
      <c r="C268" s="110"/>
      <c r="D268" s="110"/>
      <c r="E268" s="110"/>
      <c r="F268" s="110"/>
      <c r="G268" s="110"/>
      <c r="H268" s="111"/>
    </row>
    <row r="269" spans="1:10" ht="15" thickBot="1" x14ac:dyDescent="0.35">
      <c r="A269" s="37"/>
      <c r="B269" s="108"/>
      <c r="C269" s="110" t="s">
        <v>283</v>
      </c>
      <c r="D269" s="110"/>
      <c r="E269" s="53">
        <f>E264/(E267+100)*100</f>
        <v>0</v>
      </c>
      <c r="F269" s="110" t="str">
        <f>(E66)</f>
        <v>Gallons</v>
      </c>
      <c r="G269" s="110"/>
      <c r="H269" s="111"/>
      <c r="J269" s="38" t="s">
        <v>204</v>
      </c>
    </row>
    <row r="270" spans="1:10" ht="15" thickBot="1" x14ac:dyDescent="0.35">
      <c r="B270" s="117"/>
      <c r="C270" s="118"/>
      <c r="D270" s="118"/>
      <c r="E270" s="118"/>
      <c r="F270" s="118"/>
      <c r="G270" s="118"/>
      <c r="H270" s="119"/>
    </row>
    <row r="271" spans="1:10" ht="15" thickTop="1" x14ac:dyDescent="0.3"/>
    <row r="272" spans="1:10" ht="15" thickBot="1" x14ac:dyDescent="0.35"/>
    <row r="273" spans="1:10" ht="15" thickTop="1" x14ac:dyDescent="0.3">
      <c r="B273" s="105"/>
      <c r="C273" s="106"/>
      <c r="D273" s="106"/>
      <c r="E273" s="106"/>
      <c r="F273" s="106"/>
      <c r="G273" s="106"/>
      <c r="H273" s="107"/>
    </row>
    <row r="274" spans="1:10" x14ac:dyDescent="0.3">
      <c r="B274" s="108"/>
      <c r="C274" s="109" t="s">
        <v>89</v>
      </c>
      <c r="D274" s="110"/>
      <c r="E274" s="110"/>
      <c r="F274" s="110"/>
      <c r="G274" s="110"/>
      <c r="H274" s="111"/>
    </row>
    <row r="275" spans="1:10" x14ac:dyDescent="0.3">
      <c r="B275" s="108"/>
      <c r="C275" s="110"/>
      <c r="D275" s="110"/>
      <c r="E275" s="110"/>
      <c r="F275" s="110"/>
      <c r="G275" s="110"/>
      <c r="H275" s="111"/>
    </row>
    <row r="276" spans="1:10" x14ac:dyDescent="0.3">
      <c r="B276" s="108"/>
      <c r="C276" s="116" t="s">
        <v>45</v>
      </c>
      <c r="D276" s="110"/>
      <c r="E276" s="110"/>
      <c r="F276" s="110"/>
      <c r="G276" s="110"/>
      <c r="H276" s="111"/>
    </row>
    <row r="277" spans="1:10" ht="15" thickBot="1" x14ac:dyDescent="0.35">
      <c r="B277" s="108"/>
      <c r="C277" s="110"/>
      <c r="D277" s="110"/>
      <c r="E277" s="110"/>
      <c r="F277" s="110"/>
      <c r="G277" s="116" t="s">
        <v>47</v>
      </c>
      <c r="H277" s="111"/>
    </row>
    <row r="278" spans="1:10" ht="15" thickBot="1" x14ac:dyDescent="0.35">
      <c r="A278" s="45"/>
      <c r="B278" s="108"/>
      <c r="C278" s="110" t="s">
        <v>278</v>
      </c>
      <c r="D278" s="62"/>
      <c r="E278" s="64"/>
      <c r="F278" s="113"/>
      <c r="G278" s="75">
        <v>0.5</v>
      </c>
      <c r="H278" s="111"/>
      <c r="J278" s="46" t="s">
        <v>205</v>
      </c>
    </row>
    <row r="279" spans="1:10" x14ac:dyDescent="0.3">
      <c r="B279" s="108"/>
      <c r="C279" s="110"/>
      <c r="D279" s="110" t="s">
        <v>81</v>
      </c>
      <c r="E279" s="110" t="s">
        <v>46</v>
      </c>
      <c r="F279" s="110"/>
      <c r="G279" s="110"/>
      <c r="H279" s="111"/>
      <c r="J279" s="46"/>
    </row>
    <row r="280" spans="1:10" x14ac:dyDescent="0.3">
      <c r="B280" s="108"/>
      <c r="C280" s="110"/>
      <c r="D280" s="110"/>
      <c r="E280" s="110"/>
      <c r="F280" s="110"/>
      <c r="G280" s="110"/>
      <c r="H280" s="111"/>
      <c r="J280" s="46"/>
    </row>
    <row r="281" spans="1:10" ht="15" thickBot="1" x14ac:dyDescent="0.35">
      <c r="A281" s="45"/>
      <c r="B281" s="108"/>
      <c r="C281" s="110" t="s">
        <v>279</v>
      </c>
      <c r="D281" s="110"/>
      <c r="E281" s="58">
        <v>0</v>
      </c>
      <c r="F281" s="110" t="str">
        <f>(E66)</f>
        <v>Gallons</v>
      </c>
      <c r="G281" s="115"/>
      <c r="H281" s="111"/>
      <c r="J281" s="46" t="s">
        <v>37</v>
      </c>
    </row>
    <row r="282" spans="1:10" x14ac:dyDescent="0.3">
      <c r="B282" s="108"/>
      <c r="C282" s="110"/>
      <c r="D282" s="110"/>
      <c r="E282" s="110"/>
      <c r="F282" s="110"/>
      <c r="G282" s="110"/>
      <c r="H282" s="111"/>
      <c r="J282" s="46"/>
    </row>
    <row r="283" spans="1:10" ht="15" thickBot="1" x14ac:dyDescent="0.35">
      <c r="A283" s="45"/>
      <c r="B283" s="108"/>
      <c r="C283" s="110" t="s">
        <v>280</v>
      </c>
      <c r="D283" s="110"/>
      <c r="E283" s="58">
        <v>0</v>
      </c>
      <c r="F283" s="110" t="str">
        <f>(E66)</f>
        <v>Gallons</v>
      </c>
      <c r="G283" s="110"/>
      <c r="H283" s="111"/>
      <c r="J283" s="46" t="s">
        <v>38</v>
      </c>
    </row>
    <row r="284" spans="1:10" x14ac:dyDescent="0.3">
      <c r="B284" s="108"/>
      <c r="C284" s="110"/>
      <c r="D284" s="110"/>
      <c r="E284" s="110"/>
      <c r="F284" s="110"/>
      <c r="G284" s="110"/>
      <c r="H284" s="111"/>
    </row>
    <row r="285" spans="1:10" ht="15" thickBot="1" x14ac:dyDescent="0.35">
      <c r="A285" s="37"/>
      <c r="B285" s="108"/>
      <c r="C285" s="110" t="s">
        <v>284</v>
      </c>
      <c r="D285" s="110"/>
      <c r="E285" s="53">
        <f>SUM(E281-E283)</f>
        <v>0</v>
      </c>
      <c r="F285" s="110" t="str">
        <f>(E66)</f>
        <v>Gallons</v>
      </c>
      <c r="G285" s="110"/>
      <c r="H285" s="111"/>
      <c r="J285" s="38" t="s">
        <v>202</v>
      </c>
    </row>
    <row r="286" spans="1:10" x14ac:dyDescent="0.3">
      <c r="B286" s="108"/>
      <c r="C286" s="110"/>
      <c r="D286" s="110"/>
      <c r="E286" s="110"/>
      <c r="F286" s="110"/>
      <c r="G286" s="110"/>
      <c r="H286" s="111"/>
    </row>
    <row r="287" spans="1:10" x14ac:dyDescent="0.3">
      <c r="B287" s="108"/>
      <c r="C287" s="110"/>
      <c r="D287" s="110"/>
      <c r="E287" s="110"/>
      <c r="F287" s="110"/>
      <c r="G287" s="110"/>
      <c r="H287" s="111"/>
    </row>
    <row r="288" spans="1:10" ht="15" thickBot="1" x14ac:dyDescent="0.35">
      <c r="A288" s="45"/>
      <c r="B288" s="108"/>
      <c r="C288" s="110" t="s">
        <v>282</v>
      </c>
      <c r="D288" s="110"/>
      <c r="E288" s="62">
        <v>0</v>
      </c>
      <c r="F288" s="110" t="s">
        <v>24</v>
      </c>
      <c r="G288" s="110"/>
      <c r="H288" s="111"/>
      <c r="J288" s="46" t="s">
        <v>203</v>
      </c>
    </row>
    <row r="289" spans="1:10" x14ac:dyDescent="0.3">
      <c r="B289" s="108"/>
      <c r="C289" s="110"/>
      <c r="D289" s="110"/>
      <c r="E289" s="110"/>
      <c r="F289" s="110"/>
      <c r="G289" s="110"/>
      <c r="H289" s="111"/>
    </row>
    <row r="290" spans="1:10" ht="15" thickBot="1" x14ac:dyDescent="0.35">
      <c r="A290" s="37"/>
      <c r="B290" s="108"/>
      <c r="C290" s="110" t="s">
        <v>283</v>
      </c>
      <c r="D290" s="110"/>
      <c r="E290" s="53">
        <f>E285/(E288+100)*100</f>
        <v>0</v>
      </c>
      <c r="F290" s="110" t="str">
        <f>(E66)</f>
        <v>Gallons</v>
      </c>
      <c r="G290" s="110"/>
      <c r="H290" s="111"/>
      <c r="J290" s="38" t="s">
        <v>204</v>
      </c>
    </row>
    <row r="291" spans="1:10" x14ac:dyDescent="0.3">
      <c r="B291" s="108"/>
      <c r="C291" s="110"/>
      <c r="D291" s="110"/>
      <c r="E291" s="110"/>
      <c r="F291" s="110"/>
      <c r="G291" s="110"/>
      <c r="H291" s="111"/>
    </row>
    <row r="292" spans="1:10" ht="15" thickBot="1" x14ac:dyDescent="0.35">
      <c r="B292" s="108"/>
      <c r="C292" s="110"/>
      <c r="D292" s="110"/>
      <c r="E292" s="110"/>
      <c r="F292" s="110"/>
      <c r="G292" s="116" t="s">
        <v>47</v>
      </c>
      <c r="H292" s="111"/>
    </row>
    <row r="293" spans="1:10" ht="15" thickBot="1" x14ac:dyDescent="0.35">
      <c r="A293" s="45"/>
      <c r="B293" s="108"/>
      <c r="C293" s="110" t="s">
        <v>278</v>
      </c>
      <c r="D293" s="62"/>
      <c r="E293" s="64"/>
      <c r="F293" s="110"/>
      <c r="G293" s="75">
        <v>0.5</v>
      </c>
      <c r="H293" s="111"/>
      <c r="J293" s="46" t="s">
        <v>205</v>
      </c>
    </row>
    <row r="294" spans="1:10" x14ac:dyDescent="0.3">
      <c r="B294" s="108"/>
      <c r="C294" s="110"/>
      <c r="D294" s="110" t="s">
        <v>81</v>
      </c>
      <c r="E294" s="110" t="s">
        <v>46</v>
      </c>
      <c r="F294" s="110"/>
      <c r="G294" s="110"/>
      <c r="H294" s="111"/>
      <c r="J294" s="46"/>
    </row>
    <row r="295" spans="1:10" x14ac:dyDescent="0.3">
      <c r="B295" s="108"/>
      <c r="C295" s="110"/>
      <c r="D295" s="110"/>
      <c r="E295" s="110"/>
      <c r="F295" s="110"/>
      <c r="G295" s="110"/>
      <c r="H295" s="111"/>
      <c r="J295" s="46"/>
    </row>
    <row r="296" spans="1:10" ht="15" thickBot="1" x14ac:dyDescent="0.35">
      <c r="A296" s="45"/>
      <c r="B296" s="108"/>
      <c r="C296" s="110" t="s">
        <v>279</v>
      </c>
      <c r="D296" s="110"/>
      <c r="E296" s="58">
        <v>0</v>
      </c>
      <c r="F296" s="110" t="str">
        <f>(E66)</f>
        <v>Gallons</v>
      </c>
      <c r="G296" s="110"/>
      <c r="H296" s="111"/>
      <c r="J296" s="46" t="s">
        <v>37</v>
      </c>
    </row>
    <row r="297" spans="1:10" x14ac:dyDescent="0.3">
      <c r="B297" s="108"/>
      <c r="C297" s="110"/>
      <c r="D297" s="110"/>
      <c r="E297" s="110"/>
      <c r="F297" s="110"/>
      <c r="G297" s="110"/>
      <c r="H297" s="111"/>
      <c r="J297" s="46"/>
    </row>
    <row r="298" spans="1:10" ht="15" thickBot="1" x14ac:dyDescent="0.35">
      <c r="A298" s="45"/>
      <c r="B298" s="108"/>
      <c r="C298" s="110" t="s">
        <v>280</v>
      </c>
      <c r="D298" s="110"/>
      <c r="E298" s="58">
        <v>0</v>
      </c>
      <c r="F298" s="110" t="str">
        <f>(E66)</f>
        <v>Gallons</v>
      </c>
      <c r="G298" s="110"/>
      <c r="H298" s="111"/>
      <c r="J298" s="46" t="s">
        <v>38</v>
      </c>
    </row>
    <row r="299" spans="1:10" x14ac:dyDescent="0.3">
      <c r="B299" s="108"/>
      <c r="C299" s="110"/>
      <c r="D299" s="110"/>
      <c r="E299" s="110"/>
      <c r="F299" s="110"/>
      <c r="G299" s="110"/>
      <c r="H299" s="111"/>
    </row>
    <row r="300" spans="1:10" ht="15" thickBot="1" x14ac:dyDescent="0.35">
      <c r="A300" s="37"/>
      <c r="B300" s="108"/>
      <c r="C300" s="110" t="s">
        <v>284</v>
      </c>
      <c r="D300" s="110"/>
      <c r="E300" s="53">
        <f>SUM(E296-E298)</f>
        <v>0</v>
      </c>
      <c r="F300" s="110" t="str">
        <f>(E66)</f>
        <v>Gallons</v>
      </c>
      <c r="G300" s="110"/>
      <c r="H300" s="111"/>
      <c r="J300" s="38" t="s">
        <v>202</v>
      </c>
    </row>
    <row r="301" spans="1:10" x14ac:dyDescent="0.3">
      <c r="B301" s="108"/>
      <c r="C301" s="110"/>
      <c r="D301" s="110"/>
      <c r="E301" s="110"/>
      <c r="F301" s="110"/>
      <c r="G301" s="110"/>
      <c r="H301" s="111"/>
    </row>
    <row r="302" spans="1:10" x14ac:dyDescent="0.3">
      <c r="B302" s="108"/>
      <c r="C302" s="110"/>
      <c r="D302" s="110"/>
      <c r="E302" s="110"/>
      <c r="F302" s="110"/>
      <c r="G302" s="110"/>
      <c r="H302" s="111"/>
    </row>
    <row r="303" spans="1:10" ht="15" thickBot="1" x14ac:dyDescent="0.35">
      <c r="A303" s="45"/>
      <c r="B303" s="108"/>
      <c r="C303" s="110" t="s">
        <v>282</v>
      </c>
      <c r="D303" s="110"/>
      <c r="E303" s="62">
        <v>0</v>
      </c>
      <c r="F303" s="110" t="s">
        <v>24</v>
      </c>
      <c r="G303" s="110"/>
      <c r="H303" s="111"/>
      <c r="J303" s="46" t="s">
        <v>203</v>
      </c>
    </row>
    <row r="304" spans="1:10" x14ac:dyDescent="0.3">
      <c r="B304" s="108"/>
      <c r="C304" s="110"/>
      <c r="D304" s="110"/>
      <c r="E304" s="110"/>
      <c r="F304" s="110"/>
      <c r="G304" s="110"/>
      <c r="H304" s="111"/>
    </row>
    <row r="305" spans="1:10" ht="15" thickBot="1" x14ac:dyDescent="0.35">
      <c r="A305" s="37"/>
      <c r="B305" s="108"/>
      <c r="C305" s="110" t="s">
        <v>283</v>
      </c>
      <c r="D305" s="110"/>
      <c r="E305" s="53">
        <f>E300/(E303+100)*100</f>
        <v>0</v>
      </c>
      <c r="F305" s="110" t="str">
        <f>(E66)</f>
        <v>Gallons</v>
      </c>
      <c r="G305" s="110"/>
      <c r="H305" s="111"/>
      <c r="J305" s="38" t="s">
        <v>204</v>
      </c>
    </row>
    <row r="306" spans="1:10" x14ac:dyDescent="0.3">
      <c r="B306" s="108"/>
      <c r="C306" s="110"/>
      <c r="D306" s="110"/>
      <c r="E306" s="110"/>
      <c r="F306" s="110"/>
      <c r="G306" s="110"/>
      <c r="H306" s="111"/>
    </row>
    <row r="307" spans="1:10" ht="15" thickBot="1" x14ac:dyDescent="0.35">
      <c r="B307" s="108"/>
      <c r="C307" s="110"/>
      <c r="D307" s="110"/>
      <c r="E307" s="110"/>
      <c r="F307" s="110"/>
      <c r="G307" s="116" t="s">
        <v>47</v>
      </c>
      <c r="H307" s="111"/>
    </row>
    <row r="308" spans="1:10" ht="15" thickBot="1" x14ac:dyDescent="0.35">
      <c r="A308" s="45"/>
      <c r="B308" s="108"/>
      <c r="C308" s="110" t="s">
        <v>278</v>
      </c>
      <c r="D308" s="62"/>
      <c r="E308" s="64"/>
      <c r="F308" s="110"/>
      <c r="G308" s="75">
        <v>0.5</v>
      </c>
      <c r="H308" s="111"/>
      <c r="J308" s="46" t="s">
        <v>205</v>
      </c>
    </row>
    <row r="309" spans="1:10" x14ac:dyDescent="0.3">
      <c r="B309" s="108"/>
      <c r="C309" s="110"/>
      <c r="D309" s="110" t="s">
        <v>81</v>
      </c>
      <c r="E309" s="110" t="s">
        <v>46</v>
      </c>
      <c r="F309" s="110"/>
      <c r="G309" s="110"/>
      <c r="H309" s="111"/>
      <c r="J309" s="46"/>
    </row>
    <row r="310" spans="1:10" x14ac:dyDescent="0.3">
      <c r="B310" s="108"/>
      <c r="C310" s="110"/>
      <c r="D310" s="110"/>
      <c r="E310" s="110"/>
      <c r="F310" s="110"/>
      <c r="G310" s="110"/>
      <c r="H310" s="111"/>
      <c r="J310" s="46"/>
    </row>
    <row r="311" spans="1:10" ht="15" thickBot="1" x14ac:dyDescent="0.35">
      <c r="A311" s="45"/>
      <c r="B311" s="108"/>
      <c r="C311" s="110" t="s">
        <v>279</v>
      </c>
      <c r="D311" s="110"/>
      <c r="E311" s="58">
        <v>0</v>
      </c>
      <c r="F311" s="110" t="str">
        <f>(E66)</f>
        <v>Gallons</v>
      </c>
      <c r="G311" s="110"/>
      <c r="H311" s="111"/>
      <c r="J311" s="46" t="s">
        <v>37</v>
      </c>
    </row>
    <row r="312" spans="1:10" x14ac:dyDescent="0.3">
      <c r="B312" s="108"/>
      <c r="C312" s="110"/>
      <c r="D312" s="110"/>
      <c r="E312" s="110"/>
      <c r="F312" s="110"/>
      <c r="G312" s="110"/>
      <c r="H312" s="111"/>
      <c r="J312" s="46"/>
    </row>
    <row r="313" spans="1:10" ht="15" thickBot="1" x14ac:dyDescent="0.35">
      <c r="A313" s="45"/>
      <c r="B313" s="108"/>
      <c r="C313" s="110" t="s">
        <v>280</v>
      </c>
      <c r="D313" s="110"/>
      <c r="E313" s="58">
        <v>0</v>
      </c>
      <c r="F313" s="110" t="str">
        <f>(E66)</f>
        <v>Gallons</v>
      </c>
      <c r="G313" s="110"/>
      <c r="H313" s="111"/>
      <c r="J313" s="46" t="s">
        <v>38</v>
      </c>
    </row>
    <row r="314" spans="1:10" x14ac:dyDescent="0.3">
      <c r="B314" s="108"/>
      <c r="C314" s="110"/>
      <c r="D314" s="110"/>
      <c r="E314" s="110"/>
      <c r="F314" s="110"/>
      <c r="G314" s="110"/>
      <c r="H314" s="111"/>
    </row>
    <row r="315" spans="1:10" ht="15" thickBot="1" x14ac:dyDescent="0.35">
      <c r="A315" s="37"/>
      <c r="B315" s="108"/>
      <c r="C315" s="110" t="s">
        <v>284</v>
      </c>
      <c r="D315" s="110"/>
      <c r="E315" s="53">
        <f>SUM(E311-E313)</f>
        <v>0</v>
      </c>
      <c r="F315" s="110" t="str">
        <f>(E66)</f>
        <v>Gallons</v>
      </c>
      <c r="G315" s="110"/>
      <c r="H315" s="111"/>
      <c r="J315" s="38" t="s">
        <v>202</v>
      </c>
    </row>
    <row r="316" spans="1:10" x14ac:dyDescent="0.3">
      <c r="B316" s="108"/>
      <c r="C316" s="110"/>
      <c r="D316" s="110"/>
      <c r="E316" s="110"/>
      <c r="F316" s="110"/>
      <c r="G316" s="110"/>
      <c r="H316" s="111"/>
    </row>
    <row r="317" spans="1:10" x14ac:dyDescent="0.3">
      <c r="B317" s="108"/>
      <c r="C317" s="110"/>
      <c r="D317" s="110"/>
      <c r="E317" s="110"/>
      <c r="F317" s="110"/>
      <c r="G317" s="110"/>
      <c r="H317" s="111"/>
    </row>
    <row r="318" spans="1:10" ht="15" thickBot="1" x14ac:dyDescent="0.35">
      <c r="A318" s="45"/>
      <c r="B318" s="108"/>
      <c r="C318" s="110" t="s">
        <v>282</v>
      </c>
      <c r="D318" s="110"/>
      <c r="E318" s="62">
        <v>0</v>
      </c>
      <c r="F318" s="110" t="s">
        <v>24</v>
      </c>
      <c r="G318" s="110"/>
      <c r="H318" s="111"/>
      <c r="J318" s="46" t="s">
        <v>203</v>
      </c>
    </row>
    <row r="319" spans="1:10" x14ac:dyDescent="0.3">
      <c r="B319" s="108"/>
      <c r="C319" s="110"/>
      <c r="D319" s="110"/>
      <c r="E319" s="110"/>
      <c r="F319" s="110"/>
      <c r="G319" s="110"/>
      <c r="H319" s="111"/>
    </row>
    <row r="320" spans="1:10" ht="15" thickBot="1" x14ac:dyDescent="0.35">
      <c r="A320" s="37"/>
      <c r="B320" s="108"/>
      <c r="C320" s="110" t="s">
        <v>283</v>
      </c>
      <c r="D320" s="110"/>
      <c r="E320" s="53">
        <f>E315/(E318+100)*100</f>
        <v>0</v>
      </c>
      <c r="F320" s="110" t="str">
        <f>(E66)</f>
        <v>Gallons</v>
      </c>
      <c r="G320" s="110"/>
      <c r="H320" s="111"/>
      <c r="J320" s="38" t="s">
        <v>204</v>
      </c>
    </row>
    <row r="321" spans="1:10" ht="15" thickBot="1" x14ac:dyDescent="0.35">
      <c r="B321" s="117"/>
      <c r="C321" s="118"/>
      <c r="D321" s="118"/>
      <c r="E321" s="118"/>
      <c r="F321" s="118"/>
      <c r="G321" s="118"/>
      <c r="H321" s="119"/>
    </row>
    <row r="322" spans="1:10" ht="15" thickTop="1" x14ac:dyDescent="0.3"/>
    <row r="323" spans="1:10" ht="15" thickBot="1" x14ac:dyDescent="0.35"/>
    <row r="324" spans="1:10" ht="15" thickTop="1" x14ac:dyDescent="0.3">
      <c r="B324" s="105"/>
      <c r="C324" s="106"/>
      <c r="D324" s="106"/>
      <c r="E324" s="106"/>
      <c r="F324" s="106"/>
      <c r="G324" s="106"/>
      <c r="H324" s="107"/>
    </row>
    <row r="325" spans="1:10" x14ac:dyDescent="0.3">
      <c r="B325" s="108"/>
      <c r="C325" s="109" t="s">
        <v>90</v>
      </c>
      <c r="D325" s="110"/>
      <c r="E325" s="110"/>
      <c r="F325" s="110"/>
      <c r="G325" s="110"/>
      <c r="H325" s="111"/>
    </row>
    <row r="326" spans="1:10" x14ac:dyDescent="0.3">
      <c r="B326" s="108"/>
      <c r="C326" s="110"/>
      <c r="D326" s="110"/>
      <c r="E326" s="110"/>
      <c r="F326" s="110"/>
      <c r="G326" s="110"/>
      <c r="H326" s="111"/>
    </row>
    <row r="327" spans="1:10" x14ac:dyDescent="0.3">
      <c r="B327" s="108"/>
      <c r="C327" s="114" t="s">
        <v>21</v>
      </c>
      <c r="D327" s="114" t="s">
        <v>22</v>
      </c>
      <c r="E327" s="115" t="s">
        <v>23</v>
      </c>
      <c r="F327" s="110"/>
      <c r="G327" s="110"/>
      <c r="H327" s="111"/>
    </row>
    <row r="328" spans="1:10" x14ac:dyDescent="0.3">
      <c r="B328" s="108"/>
      <c r="C328" s="110"/>
      <c r="D328" s="110"/>
      <c r="E328" s="110"/>
      <c r="F328" s="110"/>
      <c r="G328" s="110"/>
      <c r="H328" s="111"/>
    </row>
    <row r="329" spans="1:10" x14ac:dyDescent="0.3">
      <c r="B329" s="108"/>
      <c r="C329" s="116" t="s">
        <v>45</v>
      </c>
      <c r="D329" s="110"/>
      <c r="E329" s="110"/>
      <c r="F329" s="110"/>
      <c r="G329" s="110"/>
      <c r="H329" s="111"/>
    </row>
    <row r="330" spans="1:10" ht="15" thickBot="1" x14ac:dyDescent="0.35">
      <c r="B330" s="108"/>
      <c r="C330" s="110"/>
      <c r="D330" s="110"/>
      <c r="E330" s="110"/>
      <c r="F330" s="110"/>
      <c r="G330" s="116" t="s">
        <v>47</v>
      </c>
      <c r="H330" s="111"/>
    </row>
    <row r="331" spans="1:10" ht="15" thickBot="1" x14ac:dyDescent="0.35">
      <c r="A331" s="45"/>
      <c r="B331" s="108"/>
      <c r="C331" s="110" t="s">
        <v>278</v>
      </c>
      <c r="D331" s="62"/>
      <c r="E331" s="64"/>
      <c r="F331" s="113"/>
      <c r="G331" s="75">
        <v>0.5</v>
      </c>
      <c r="H331" s="111"/>
      <c r="J331" s="46" t="s">
        <v>205</v>
      </c>
    </row>
    <row r="332" spans="1:10" x14ac:dyDescent="0.3">
      <c r="B332" s="108"/>
      <c r="C332" s="110"/>
      <c r="D332" s="110" t="s">
        <v>81</v>
      </c>
      <c r="E332" s="110" t="s">
        <v>46</v>
      </c>
      <c r="F332" s="110"/>
      <c r="G332" s="110"/>
      <c r="H332" s="111"/>
      <c r="J332" s="46"/>
    </row>
    <row r="333" spans="1:10" x14ac:dyDescent="0.3">
      <c r="B333" s="108"/>
      <c r="C333" s="110"/>
      <c r="D333" s="110"/>
      <c r="E333" s="110"/>
      <c r="F333" s="110"/>
      <c r="G333" s="110"/>
      <c r="H333" s="111"/>
      <c r="J333" s="46"/>
    </row>
    <row r="334" spans="1:10" ht="15" thickBot="1" x14ac:dyDescent="0.35">
      <c r="A334" s="45"/>
      <c r="B334" s="108"/>
      <c r="C334" s="110" t="s">
        <v>279</v>
      </c>
      <c r="D334" s="110"/>
      <c r="E334" s="58">
        <v>0</v>
      </c>
      <c r="F334" s="110" t="str">
        <f>(E66)</f>
        <v>Gallons</v>
      </c>
      <c r="G334" s="115"/>
      <c r="H334" s="111"/>
      <c r="J334" s="46" t="s">
        <v>37</v>
      </c>
    </row>
    <row r="335" spans="1:10" x14ac:dyDescent="0.3">
      <c r="B335" s="108"/>
      <c r="C335" s="110"/>
      <c r="D335" s="110"/>
      <c r="E335" s="110"/>
      <c r="F335" s="110"/>
      <c r="G335" s="110"/>
      <c r="H335" s="111"/>
      <c r="J335" s="46"/>
    </row>
    <row r="336" spans="1:10" ht="15" thickBot="1" x14ac:dyDescent="0.35">
      <c r="A336" s="45"/>
      <c r="B336" s="108"/>
      <c r="C336" s="110" t="s">
        <v>280</v>
      </c>
      <c r="D336" s="110"/>
      <c r="E336" s="58">
        <v>0</v>
      </c>
      <c r="F336" s="110" t="str">
        <f>(E66)</f>
        <v>Gallons</v>
      </c>
      <c r="G336" s="110"/>
      <c r="H336" s="111"/>
      <c r="J336" s="46" t="s">
        <v>38</v>
      </c>
    </row>
    <row r="337" spans="1:10" x14ac:dyDescent="0.3">
      <c r="B337" s="108"/>
      <c r="C337" s="110"/>
      <c r="D337" s="110"/>
      <c r="E337" s="110"/>
      <c r="F337" s="110"/>
      <c r="G337" s="110"/>
      <c r="H337" s="111"/>
    </row>
    <row r="338" spans="1:10" ht="15" thickBot="1" x14ac:dyDescent="0.35">
      <c r="A338" s="37"/>
      <c r="B338" s="108"/>
      <c r="C338" s="110" t="s">
        <v>284</v>
      </c>
      <c r="D338" s="110"/>
      <c r="E338" s="53">
        <f>SUM(E334-E336)</f>
        <v>0</v>
      </c>
      <c r="F338" s="110" t="str">
        <f>(E66)</f>
        <v>Gallons</v>
      </c>
      <c r="G338" s="110"/>
      <c r="H338" s="111"/>
      <c r="J338" s="38" t="s">
        <v>202</v>
      </c>
    </row>
    <row r="339" spans="1:10" x14ac:dyDescent="0.3">
      <c r="B339" s="108"/>
      <c r="C339" s="110"/>
      <c r="D339" s="110"/>
      <c r="E339" s="110"/>
      <c r="F339" s="110"/>
      <c r="G339" s="110"/>
      <c r="H339" s="111"/>
    </row>
    <row r="340" spans="1:10" x14ac:dyDescent="0.3">
      <c r="B340" s="108"/>
      <c r="C340" s="110"/>
      <c r="D340" s="110"/>
      <c r="E340" s="110"/>
      <c r="F340" s="110"/>
      <c r="G340" s="110"/>
      <c r="H340" s="111"/>
    </row>
    <row r="341" spans="1:10" ht="15" thickBot="1" x14ac:dyDescent="0.35">
      <c r="A341" s="45"/>
      <c r="B341" s="108"/>
      <c r="C341" s="110" t="s">
        <v>282</v>
      </c>
      <c r="D341" s="110"/>
      <c r="E341" s="62">
        <v>0</v>
      </c>
      <c r="F341" s="110" t="s">
        <v>24</v>
      </c>
      <c r="G341" s="110"/>
      <c r="H341" s="111"/>
      <c r="J341" s="46" t="s">
        <v>203</v>
      </c>
    </row>
    <row r="342" spans="1:10" x14ac:dyDescent="0.3">
      <c r="B342" s="108"/>
      <c r="C342" s="110"/>
      <c r="D342" s="110"/>
      <c r="E342" s="110"/>
      <c r="F342" s="110"/>
      <c r="G342" s="110"/>
      <c r="H342" s="111"/>
    </row>
    <row r="343" spans="1:10" ht="15" thickBot="1" x14ac:dyDescent="0.35">
      <c r="A343" s="37"/>
      <c r="B343" s="108"/>
      <c r="C343" s="110" t="s">
        <v>283</v>
      </c>
      <c r="D343" s="110"/>
      <c r="E343" s="53">
        <f>E338/(E341+100)*100</f>
        <v>0</v>
      </c>
      <c r="F343" s="110" t="str">
        <f>(E66)</f>
        <v>Gallons</v>
      </c>
      <c r="G343" s="110"/>
      <c r="H343" s="111"/>
      <c r="J343" s="38" t="s">
        <v>204</v>
      </c>
    </row>
    <row r="344" spans="1:10" x14ac:dyDescent="0.3">
      <c r="B344" s="108"/>
      <c r="C344" s="110"/>
      <c r="D344" s="110"/>
      <c r="E344" s="110"/>
      <c r="F344" s="110"/>
      <c r="G344" s="110"/>
      <c r="H344" s="111"/>
    </row>
    <row r="345" spans="1:10" ht="15" thickBot="1" x14ac:dyDescent="0.35">
      <c r="B345" s="108"/>
      <c r="C345" s="110"/>
      <c r="D345" s="110"/>
      <c r="E345" s="110"/>
      <c r="F345" s="110"/>
      <c r="G345" s="116" t="s">
        <v>47</v>
      </c>
      <c r="H345" s="111"/>
    </row>
    <row r="346" spans="1:10" ht="15" thickBot="1" x14ac:dyDescent="0.35">
      <c r="A346" s="45"/>
      <c r="B346" s="108"/>
      <c r="C346" s="110" t="s">
        <v>278</v>
      </c>
      <c r="D346" s="62"/>
      <c r="E346" s="64"/>
      <c r="F346" s="110"/>
      <c r="G346" s="75">
        <v>0.5</v>
      </c>
      <c r="H346" s="111"/>
      <c r="J346" s="46" t="s">
        <v>205</v>
      </c>
    </row>
    <row r="347" spans="1:10" x14ac:dyDescent="0.3">
      <c r="B347" s="108"/>
      <c r="C347" s="110"/>
      <c r="D347" s="110" t="s">
        <v>81</v>
      </c>
      <c r="E347" s="110" t="s">
        <v>46</v>
      </c>
      <c r="F347" s="110"/>
      <c r="G347" s="110"/>
      <c r="H347" s="111"/>
      <c r="J347" s="46"/>
    </row>
    <row r="348" spans="1:10" x14ac:dyDescent="0.3">
      <c r="B348" s="108"/>
      <c r="C348" s="110"/>
      <c r="D348" s="110"/>
      <c r="E348" s="110"/>
      <c r="F348" s="110"/>
      <c r="G348" s="110"/>
      <c r="H348" s="111"/>
      <c r="J348" s="46"/>
    </row>
    <row r="349" spans="1:10" ht="15" thickBot="1" x14ac:dyDescent="0.35">
      <c r="A349" s="45"/>
      <c r="B349" s="108"/>
      <c r="C349" s="110" t="s">
        <v>279</v>
      </c>
      <c r="D349" s="110"/>
      <c r="E349" s="58">
        <v>0</v>
      </c>
      <c r="F349" s="110" t="str">
        <f>(E66)</f>
        <v>Gallons</v>
      </c>
      <c r="G349" s="110"/>
      <c r="H349" s="111"/>
      <c r="J349" s="46" t="s">
        <v>37</v>
      </c>
    </row>
    <row r="350" spans="1:10" x14ac:dyDescent="0.3">
      <c r="B350" s="108"/>
      <c r="C350" s="110"/>
      <c r="D350" s="110"/>
      <c r="E350" s="110"/>
      <c r="F350" s="110"/>
      <c r="G350" s="110"/>
      <c r="H350" s="111"/>
      <c r="J350" s="46"/>
    </row>
    <row r="351" spans="1:10" ht="15" thickBot="1" x14ac:dyDescent="0.35">
      <c r="A351" s="45"/>
      <c r="B351" s="108"/>
      <c r="C351" s="110" t="s">
        <v>280</v>
      </c>
      <c r="D351" s="110"/>
      <c r="E351" s="58">
        <v>0</v>
      </c>
      <c r="F351" s="110" t="str">
        <f>(E66)</f>
        <v>Gallons</v>
      </c>
      <c r="G351" s="110"/>
      <c r="H351" s="111"/>
      <c r="J351" s="46" t="s">
        <v>38</v>
      </c>
    </row>
    <row r="352" spans="1:10" x14ac:dyDescent="0.3">
      <c r="B352" s="108"/>
      <c r="C352" s="110"/>
      <c r="D352" s="110"/>
      <c r="E352" s="110"/>
      <c r="F352" s="110"/>
      <c r="G352" s="110"/>
      <c r="H352" s="111"/>
    </row>
    <row r="353" spans="1:10" ht="15" thickBot="1" x14ac:dyDescent="0.35">
      <c r="A353" s="37"/>
      <c r="B353" s="108"/>
      <c r="C353" s="110" t="s">
        <v>284</v>
      </c>
      <c r="D353" s="110"/>
      <c r="E353" s="53">
        <f>SUM(E349-E351)</f>
        <v>0</v>
      </c>
      <c r="F353" s="110" t="str">
        <f>(E66)</f>
        <v>Gallons</v>
      </c>
      <c r="G353" s="110"/>
      <c r="H353" s="111"/>
      <c r="J353" s="38" t="s">
        <v>202</v>
      </c>
    </row>
    <row r="354" spans="1:10" x14ac:dyDescent="0.3">
      <c r="B354" s="108"/>
      <c r="C354" s="110"/>
      <c r="D354" s="110"/>
      <c r="E354" s="110"/>
      <c r="F354" s="110"/>
      <c r="G354" s="110"/>
      <c r="H354" s="111"/>
    </row>
    <row r="355" spans="1:10" x14ac:dyDescent="0.3">
      <c r="B355" s="108"/>
      <c r="C355" s="110"/>
      <c r="D355" s="110"/>
      <c r="E355" s="110"/>
      <c r="F355" s="110"/>
      <c r="G355" s="110"/>
      <c r="H355" s="111"/>
    </row>
    <row r="356" spans="1:10" ht="15" thickBot="1" x14ac:dyDescent="0.35">
      <c r="A356" s="45"/>
      <c r="B356" s="108"/>
      <c r="C356" s="110" t="s">
        <v>282</v>
      </c>
      <c r="D356" s="110"/>
      <c r="E356" s="62">
        <v>0</v>
      </c>
      <c r="F356" s="110" t="s">
        <v>24</v>
      </c>
      <c r="G356" s="110"/>
      <c r="H356" s="111"/>
      <c r="J356" s="46" t="s">
        <v>203</v>
      </c>
    </row>
    <row r="357" spans="1:10" x14ac:dyDescent="0.3">
      <c r="B357" s="108"/>
      <c r="C357" s="110"/>
      <c r="D357" s="110"/>
      <c r="E357" s="110"/>
      <c r="F357" s="110"/>
      <c r="G357" s="110"/>
      <c r="H357" s="111"/>
    </row>
    <row r="358" spans="1:10" ht="15" thickBot="1" x14ac:dyDescent="0.35">
      <c r="A358" s="37"/>
      <c r="B358" s="108"/>
      <c r="C358" s="110" t="s">
        <v>283</v>
      </c>
      <c r="D358" s="110"/>
      <c r="E358" s="53">
        <f>E353/(E356+100)*100</f>
        <v>0</v>
      </c>
      <c r="F358" s="110" t="str">
        <f>(E66)</f>
        <v>Gallons</v>
      </c>
      <c r="G358" s="110"/>
      <c r="H358" s="111"/>
      <c r="J358" s="38" t="s">
        <v>204</v>
      </c>
    </row>
    <row r="359" spans="1:10" x14ac:dyDescent="0.3">
      <c r="B359" s="108"/>
      <c r="C359" s="110"/>
      <c r="D359" s="110"/>
      <c r="E359" s="110"/>
      <c r="F359" s="110"/>
      <c r="G359" s="110"/>
      <c r="H359" s="111"/>
    </row>
    <row r="360" spans="1:10" ht="15" thickBot="1" x14ac:dyDescent="0.35">
      <c r="B360" s="108"/>
      <c r="C360" s="110"/>
      <c r="D360" s="110"/>
      <c r="E360" s="110"/>
      <c r="F360" s="110"/>
      <c r="G360" s="116" t="s">
        <v>47</v>
      </c>
      <c r="H360" s="111"/>
    </row>
    <row r="361" spans="1:10" ht="15" thickBot="1" x14ac:dyDescent="0.35">
      <c r="A361" s="45"/>
      <c r="B361" s="108"/>
      <c r="C361" s="110" t="s">
        <v>278</v>
      </c>
      <c r="D361" s="62"/>
      <c r="E361" s="64"/>
      <c r="F361" s="110"/>
      <c r="G361" s="75">
        <v>0.5</v>
      </c>
      <c r="H361" s="111"/>
      <c r="J361" s="46" t="s">
        <v>205</v>
      </c>
    </row>
    <row r="362" spans="1:10" x14ac:dyDescent="0.3">
      <c r="B362" s="108"/>
      <c r="C362" s="110"/>
      <c r="D362" s="110" t="s">
        <v>81</v>
      </c>
      <c r="E362" s="110" t="s">
        <v>46</v>
      </c>
      <c r="F362" s="110"/>
      <c r="G362" s="110"/>
      <c r="H362" s="111"/>
      <c r="J362" s="46"/>
    </row>
    <row r="363" spans="1:10" x14ac:dyDescent="0.3">
      <c r="B363" s="108"/>
      <c r="C363" s="110"/>
      <c r="D363" s="110"/>
      <c r="E363" s="110"/>
      <c r="F363" s="110"/>
      <c r="G363" s="110"/>
      <c r="H363" s="111"/>
      <c r="J363" s="46"/>
    </row>
    <row r="364" spans="1:10" ht="15" thickBot="1" x14ac:dyDescent="0.35">
      <c r="A364" s="45"/>
      <c r="B364" s="108"/>
      <c r="C364" s="110" t="s">
        <v>279</v>
      </c>
      <c r="D364" s="110"/>
      <c r="E364" s="58">
        <v>0</v>
      </c>
      <c r="F364" s="110" t="str">
        <f>(E66)</f>
        <v>Gallons</v>
      </c>
      <c r="G364" s="110"/>
      <c r="H364" s="111"/>
      <c r="J364" s="46" t="s">
        <v>37</v>
      </c>
    </row>
    <row r="365" spans="1:10" x14ac:dyDescent="0.3">
      <c r="B365" s="108"/>
      <c r="C365" s="110"/>
      <c r="D365" s="110"/>
      <c r="E365" s="110"/>
      <c r="F365" s="110"/>
      <c r="G365" s="110"/>
      <c r="H365" s="111"/>
      <c r="J365" s="46"/>
    </row>
    <row r="366" spans="1:10" ht="15" thickBot="1" x14ac:dyDescent="0.35">
      <c r="A366" s="45"/>
      <c r="B366" s="108"/>
      <c r="C366" s="110" t="s">
        <v>280</v>
      </c>
      <c r="D366" s="110"/>
      <c r="E366" s="58">
        <v>0</v>
      </c>
      <c r="F366" s="110" t="str">
        <f>(E66)</f>
        <v>Gallons</v>
      </c>
      <c r="G366" s="110"/>
      <c r="H366" s="111"/>
      <c r="J366" s="46" t="s">
        <v>38</v>
      </c>
    </row>
    <row r="367" spans="1:10" x14ac:dyDescent="0.3">
      <c r="B367" s="108"/>
      <c r="C367" s="110"/>
      <c r="D367" s="110"/>
      <c r="E367" s="110"/>
      <c r="F367" s="110"/>
      <c r="G367" s="110"/>
      <c r="H367" s="111"/>
    </row>
    <row r="368" spans="1:10" ht="15" thickBot="1" x14ac:dyDescent="0.35">
      <c r="A368" s="37"/>
      <c r="B368" s="108"/>
      <c r="C368" s="110" t="s">
        <v>284</v>
      </c>
      <c r="D368" s="110"/>
      <c r="E368" s="53">
        <f>SUM(E364-E366)</f>
        <v>0</v>
      </c>
      <c r="F368" s="110" t="str">
        <f>(E66)</f>
        <v>Gallons</v>
      </c>
      <c r="G368" s="110"/>
      <c r="H368" s="111"/>
      <c r="J368" s="38" t="s">
        <v>202</v>
      </c>
    </row>
    <row r="369" spans="1:10" x14ac:dyDescent="0.3">
      <c r="B369" s="108"/>
      <c r="C369" s="110"/>
      <c r="D369" s="110"/>
      <c r="E369" s="110"/>
      <c r="F369" s="110"/>
      <c r="G369" s="110"/>
      <c r="H369" s="111"/>
    </row>
    <row r="370" spans="1:10" x14ac:dyDescent="0.3">
      <c r="B370" s="108"/>
      <c r="C370" s="110"/>
      <c r="D370" s="110"/>
      <c r="E370" s="110"/>
      <c r="F370" s="110"/>
      <c r="G370" s="110"/>
      <c r="H370" s="111"/>
    </row>
    <row r="371" spans="1:10" ht="15" thickBot="1" x14ac:dyDescent="0.35">
      <c r="A371" s="45"/>
      <c r="B371" s="108"/>
      <c r="C371" s="110" t="s">
        <v>282</v>
      </c>
      <c r="D371" s="110"/>
      <c r="E371" s="62">
        <v>0</v>
      </c>
      <c r="F371" s="110" t="s">
        <v>24</v>
      </c>
      <c r="G371" s="110"/>
      <c r="H371" s="111"/>
      <c r="J371" s="46" t="s">
        <v>203</v>
      </c>
    </row>
    <row r="372" spans="1:10" x14ac:dyDescent="0.3">
      <c r="B372" s="108"/>
      <c r="C372" s="110"/>
      <c r="D372" s="110"/>
      <c r="E372" s="110"/>
      <c r="F372" s="110"/>
      <c r="G372" s="110"/>
      <c r="H372" s="111"/>
    </row>
    <row r="373" spans="1:10" ht="15" thickBot="1" x14ac:dyDescent="0.35">
      <c r="A373" s="37"/>
      <c r="B373" s="108"/>
      <c r="C373" s="110" t="s">
        <v>283</v>
      </c>
      <c r="D373" s="110"/>
      <c r="E373" s="53">
        <f>E368/(E371+100)*100</f>
        <v>0</v>
      </c>
      <c r="F373" s="110" t="str">
        <f>(E66)</f>
        <v>Gallons</v>
      </c>
      <c r="G373" s="110"/>
      <c r="H373" s="111"/>
      <c r="J373" s="38" t="s">
        <v>204</v>
      </c>
    </row>
    <row r="374" spans="1:10" ht="15" thickBot="1" x14ac:dyDescent="0.35">
      <c r="B374" s="117"/>
      <c r="C374" s="118"/>
      <c r="D374" s="118"/>
      <c r="E374" s="118"/>
      <c r="F374" s="118"/>
      <c r="G374" s="118"/>
      <c r="H374" s="119"/>
    </row>
    <row r="375" spans="1:10" ht="15" thickTop="1" x14ac:dyDescent="0.3"/>
    <row r="376" spans="1:10" ht="15" thickBot="1" x14ac:dyDescent="0.35"/>
    <row r="377" spans="1:10" ht="15" thickTop="1" x14ac:dyDescent="0.3">
      <c r="B377" s="105"/>
      <c r="C377" s="106"/>
      <c r="D377" s="106"/>
      <c r="E377" s="106"/>
      <c r="F377" s="106"/>
      <c r="G377" s="106"/>
      <c r="H377" s="107"/>
    </row>
    <row r="378" spans="1:10" x14ac:dyDescent="0.3">
      <c r="B378" s="108"/>
      <c r="C378" s="109" t="s">
        <v>92</v>
      </c>
      <c r="D378" s="110"/>
      <c r="E378" s="110"/>
      <c r="F378" s="110"/>
      <c r="G378" s="110"/>
      <c r="H378" s="111"/>
    </row>
    <row r="379" spans="1:10" x14ac:dyDescent="0.3">
      <c r="B379" s="108"/>
      <c r="C379" s="110"/>
      <c r="D379" s="110"/>
      <c r="E379" s="110"/>
      <c r="F379" s="110"/>
      <c r="G379" s="110"/>
      <c r="H379" s="111"/>
    </row>
    <row r="380" spans="1:10" x14ac:dyDescent="0.3">
      <c r="B380" s="108"/>
      <c r="C380" s="114" t="s">
        <v>21</v>
      </c>
      <c r="D380" s="114" t="s">
        <v>22</v>
      </c>
      <c r="E380" s="115" t="s">
        <v>23</v>
      </c>
      <c r="F380" s="110"/>
      <c r="G380" s="110"/>
      <c r="H380" s="111"/>
      <c r="J380" s="47"/>
    </row>
    <row r="381" spans="1:10" x14ac:dyDescent="0.3">
      <c r="B381" s="108"/>
      <c r="C381" s="110"/>
      <c r="D381" s="110"/>
      <c r="E381" s="110"/>
      <c r="F381" s="110"/>
      <c r="G381" s="110"/>
      <c r="H381" s="111"/>
    </row>
    <row r="382" spans="1:10" x14ac:dyDescent="0.3">
      <c r="B382" s="108"/>
      <c r="C382" s="116" t="s">
        <v>45</v>
      </c>
      <c r="D382" s="110"/>
      <c r="E382" s="110"/>
      <c r="F382" s="110"/>
      <c r="G382" s="110"/>
      <c r="H382" s="111"/>
    </row>
    <row r="383" spans="1:10" ht="15" thickBot="1" x14ac:dyDescent="0.35">
      <c r="B383" s="108"/>
      <c r="C383" s="110"/>
      <c r="D383" s="110"/>
      <c r="E383" s="110"/>
      <c r="F383" s="110"/>
      <c r="G383" s="116" t="s">
        <v>47</v>
      </c>
      <c r="H383" s="111"/>
    </row>
    <row r="384" spans="1:10" ht="15" thickBot="1" x14ac:dyDescent="0.35">
      <c r="A384" s="45"/>
      <c r="B384" s="108"/>
      <c r="C384" s="110" t="s">
        <v>278</v>
      </c>
      <c r="D384" s="62"/>
      <c r="E384" s="64"/>
      <c r="F384" s="113"/>
      <c r="G384" s="75">
        <v>0.5</v>
      </c>
      <c r="H384" s="111"/>
      <c r="J384" s="46" t="s">
        <v>205</v>
      </c>
    </row>
    <row r="385" spans="1:10" x14ac:dyDescent="0.3">
      <c r="B385" s="108"/>
      <c r="C385" s="110"/>
      <c r="D385" s="110" t="s">
        <v>81</v>
      </c>
      <c r="E385" s="110" t="s">
        <v>46</v>
      </c>
      <c r="F385" s="110"/>
      <c r="G385" s="110"/>
      <c r="H385" s="111"/>
      <c r="J385" s="46"/>
    </row>
    <row r="386" spans="1:10" x14ac:dyDescent="0.3">
      <c r="B386" s="108"/>
      <c r="C386" s="110"/>
      <c r="D386" s="110"/>
      <c r="E386" s="110"/>
      <c r="F386" s="110"/>
      <c r="G386" s="110"/>
      <c r="H386" s="111"/>
      <c r="J386" s="46"/>
    </row>
    <row r="387" spans="1:10" ht="15" thickBot="1" x14ac:dyDescent="0.35">
      <c r="A387" s="45"/>
      <c r="B387" s="108"/>
      <c r="C387" s="110" t="s">
        <v>279</v>
      </c>
      <c r="D387" s="110"/>
      <c r="E387" s="58">
        <v>0</v>
      </c>
      <c r="F387" s="110" t="str">
        <f>(E66)</f>
        <v>Gallons</v>
      </c>
      <c r="G387" s="115"/>
      <c r="H387" s="111"/>
      <c r="J387" s="46" t="s">
        <v>37</v>
      </c>
    </row>
    <row r="388" spans="1:10" x14ac:dyDescent="0.3">
      <c r="B388" s="108"/>
      <c r="C388" s="110"/>
      <c r="D388" s="110"/>
      <c r="E388" s="110"/>
      <c r="F388" s="110"/>
      <c r="G388" s="110"/>
      <c r="H388" s="111"/>
      <c r="J388" s="46"/>
    </row>
    <row r="389" spans="1:10" ht="15" thickBot="1" x14ac:dyDescent="0.35">
      <c r="A389" s="45"/>
      <c r="B389" s="108"/>
      <c r="C389" s="110" t="s">
        <v>280</v>
      </c>
      <c r="D389" s="110"/>
      <c r="E389" s="58">
        <v>0</v>
      </c>
      <c r="F389" s="110" t="str">
        <f>(E66)</f>
        <v>Gallons</v>
      </c>
      <c r="G389" s="110"/>
      <c r="H389" s="111"/>
      <c r="J389" s="46" t="s">
        <v>38</v>
      </c>
    </row>
    <row r="390" spans="1:10" x14ac:dyDescent="0.3">
      <c r="B390" s="108"/>
      <c r="C390" s="110"/>
      <c r="D390" s="110"/>
      <c r="E390" s="110"/>
      <c r="F390" s="110"/>
      <c r="G390" s="110"/>
      <c r="H390" s="111"/>
    </row>
    <row r="391" spans="1:10" ht="15" thickBot="1" x14ac:dyDescent="0.35">
      <c r="A391" s="37"/>
      <c r="B391" s="108"/>
      <c r="C391" s="110" t="s">
        <v>284</v>
      </c>
      <c r="D391" s="110"/>
      <c r="E391" s="53">
        <f>SUM(E387-E389)</f>
        <v>0</v>
      </c>
      <c r="F391" s="110" t="str">
        <f>(E66)</f>
        <v>Gallons</v>
      </c>
      <c r="G391" s="110"/>
      <c r="H391" s="111"/>
      <c r="J391" s="38" t="s">
        <v>202</v>
      </c>
    </row>
    <row r="392" spans="1:10" x14ac:dyDescent="0.3">
      <c r="B392" s="108"/>
      <c r="C392" s="110"/>
      <c r="D392" s="110"/>
      <c r="E392" s="110"/>
      <c r="F392" s="110"/>
      <c r="G392" s="110"/>
      <c r="H392" s="111"/>
    </row>
    <row r="393" spans="1:10" x14ac:dyDescent="0.3">
      <c r="B393" s="108"/>
      <c r="C393" s="110"/>
      <c r="D393" s="110"/>
      <c r="E393" s="110"/>
      <c r="F393" s="110"/>
      <c r="G393" s="110"/>
      <c r="H393" s="111"/>
    </row>
    <row r="394" spans="1:10" ht="15" thickBot="1" x14ac:dyDescent="0.35">
      <c r="A394" s="45"/>
      <c r="B394" s="108"/>
      <c r="C394" s="110" t="s">
        <v>282</v>
      </c>
      <c r="D394" s="110"/>
      <c r="E394" s="62">
        <v>0</v>
      </c>
      <c r="F394" s="110" t="s">
        <v>24</v>
      </c>
      <c r="G394" s="110"/>
      <c r="H394" s="111"/>
      <c r="J394" s="46" t="s">
        <v>203</v>
      </c>
    </row>
    <row r="395" spans="1:10" x14ac:dyDescent="0.3">
      <c r="B395" s="108"/>
      <c r="C395" s="110"/>
      <c r="D395" s="110"/>
      <c r="E395" s="110"/>
      <c r="F395" s="110"/>
      <c r="G395" s="110"/>
      <c r="H395" s="111"/>
    </row>
    <row r="396" spans="1:10" ht="15" thickBot="1" x14ac:dyDescent="0.35">
      <c r="A396" s="37"/>
      <c r="B396" s="108"/>
      <c r="C396" s="110" t="s">
        <v>283</v>
      </c>
      <c r="D396" s="110"/>
      <c r="E396" s="53">
        <f>E391/(E394+100)*100</f>
        <v>0</v>
      </c>
      <c r="F396" s="110" t="str">
        <f>(E66)</f>
        <v>Gallons</v>
      </c>
      <c r="G396" s="110"/>
      <c r="H396" s="111"/>
      <c r="J396" s="38" t="s">
        <v>204</v>
      </c>
    </row>
    <row r="397" spans="1:10" x14ac:dyDescent="0.3">
      <c r="B397" s="108"/>
      <c r="C397" s="110"/>
      <c r="D397" s="110"/>
      <c r="E397" s="110"/>
      <c r="F397" s="110"/>
      <c r="G397" s="110"/>
      <c r="H397" s="111"/>
    </row>
    <row r="398" spans="1:10" ht="15" thickBot="1" x14ac:dyDescent="0.35">
      <c r="B398" s="108"/>
      <c r="C398" s="110"/>
      <c r="D398" s="110"/>
      <c r="E398" s="110"/>
      <c r="F398" s="110"/>
      <c r="G398" s="116" t="s">
        <v>47</v>
      </c>
      <c r="H398" s="111"/>
    </row>
    <row r="399" spans="1:10" ht="15" thickBot="1" x14ac:dyDescent="0.35">
      <c r="A399" s="45"/>
      <c r="B399" s="108"/>
      <c r="C399" s="110" t="s">
        <v>278</v>
      </c>
      <c r="D399" s="62"/>
      <c r="E399" s="64"/>
      <c r="F399" s="110"/>
      <c r="G399" s="75">
        <v>0.5</v>
      </c>
      <c r="H399" s="111"/>
      <c r="J399" s="46" t="s">
        <v>205</v>
      </c>
    </row>
    <row r="400" spans="1:10" x14ac:dyDescent="0.3">
      <c r="B400" s="108"/>
      <c r="C400" s="110"/>
      <c r="D400" s="110" t="s">
        <v>81</v>
      </c>
      <c r="E400" s="110" t="s">
        <v>46</v>
      </c>
      <c r="F400" s="110"/>
      <c r="G400" s="110"/>
      <c r="H400" s="111"/>
      <c r="J400" s="46"/>
    </row>
    <row r="401" spans="1:10" x14ac:dyDescent="0.3">
      <c r="B401" s="108"/>
      <c r="C401" s="110"/>
      <c r="D401" s="110"/>
      <c r="E401" s="110"/>
      <c r="F401" s="110"/>
      <c r="G401" s="110"/>
      <c r="H401" s="111"/>
      <c r="J401" s="46"/>
    </row>
    <row r="402" spans="1:10" ht="15" thickBot="1" x14ac:dyDescent="0.35">
      <c r="A402" s="45"/>
      <c r="B402" s="108"/>
      <c r="C402" s="110" t="s">
        <v>279</v>
      </c>
      <c r="D402" s="110"/>
      <c r="E402" s="58">
        <v>0</v>
      </c>
      <c r="F402" s="110" t="str">
        <f>(E66)</f>
        <v>Gallons</v>
      </c>
      <c r="G402" s="110"/>
      <c r="H402" s="111"/>
      <c r="J402" s="46" t="s">
        <v>37</v>
      </c>
    </row>
    <row r="403" spans="1:10" x14ac:dyDescent="0.3">
      <c r="B403" s="108"/>
      <c r="C403" s="110"/>
      <c r="D403" s="110"/>
      <c r="E403" s="110"/>
      <c r="F403" s="110"/>
      <c r="G403" s="110"/>
      <c r="H403" s="111"/>
      <c r="J403" s="46"/>
    </row>
    <row r="404" spans="1:10" ht="15" thickBot="1" x14ac:dyDescent="0.35">
      <c r="A404" s="45"/>
      <c r="B404" s="108"/>
      <c r="C404" s="110" t="s">
        <v>280</v>
      </c>
      <c r="D404" s="110"/>
      <c r="E404" s="58">
        <v>0</v>
      </c>
      <c r="F404" s="110" t="str">
        <f>(E66)</f>
        <v>Gallons</v>
      </c>
      <c r="G404" s="110"/>
      <c r="H404" s="111"/>
      <c r="J404" s="46" t="s">
        <v>38</v>
      </c>
    </row>
    <row r="405" spans="1:10" x14ac:dyDescent="0.3">
      <c r="B405" s="108"/>
      <c r="C405" s="110"/>
      <c r="D405" s="110"/>
      <c r="E405" s="110"/>
      <c r="F405" s="110"/>
      <c r="G405" s="110"/>
      <c r="H405" s="111"/>
    </row>
    <row r="406" spans="1:10" ht="15" thickBot="1" x14ac:dyDescent="0.35">
      <c r="A406" s="37"/>
      <c r="B406" s="108"/>
      <c r="C406" s="110" t="s">
        <v>284</v>
      </c>
      <c r="D406" s="110"/>
      <c r="E406" s="53">
        <f>SUM(E402-E404)</f>
        <v>0</v>
      </c>
      <c r="F406" s="110" t="str">
        <f>(E66)</f>
        <v>Gallons</v>
      </c>
      <c r="G406" s="110"/>
      <c r="H406" s="111"/>
      <c r="J406" s="38" t="s">
        <v>202</v>
      </c>
    </row>
    <row r="407" spans="1:10" x14ac:dyDescent="0.3">
      <c r="B407" s="108"/>
      <c r="C407" s="110"/>
      <c r="D407" s="110"/>
      <c r="E407" s="110"/>
      <c r="F407" s="110"/>
      <c r="G407" s="110"/>
      <c r="H407" s="111"/>
    </row>
    <row r="408" spans="1:10" x14ac:dyDescent="0.3">
      <c r="B408" s="108"/>
      <c r="C408" s="110"/>
      <c r="D408" s="110"/>
      <c r="E408" s="110"/>
      <c r="F408" s="110"/>
      <c r="G408" s="110"/>
      <c r="H408" s="111"/>
    </row>
    <row r="409" spans="1:10" ht="15" thickBot="1" x14ac:dyDescent="0.35">
      <c r="A409" s="45"/>
      <c r="B409" s="108"/>
      <c r="C409" s="110" t="s">
        <v>282</v>
      </c>
      <c r="D409" s="110"/>
      <c r="E409" s="62">
        <v>0</v>
      </c>
      <c r="F409" s="110" t="s">
        <v>24</v>
      </c>
      <c r="G409" s="110"/>
      <c r="H409" s="111"/>
      <c r="J409" s="46" t="s">
        <v>203</v>
      </c>
    </row>
    <row r="410" spans="1:10" x14ac:dyDescent="0.3">
      <c r="B410" s="108"/>
      <c r="C410" s="110"/>
      <c r="D410" s="110"/>
      <c r="E410" s="110"/>
      <c r="F410" s="110"/>
      <c r="G410" s="110"/>
      <c r="H410" s="111"/>
    </row>
    <row r="411" spans="1:10" ht="15" thickBot="1" x14ac:dyDescent="0.35">
      <c r="A411" s="37"/>
      <c r="B411" s="108"/>
      <c r="C411" s="110" t="s">
        <v>283</v>
      </c>
      <c r="D411" s="110"/>
      <c r="E411" s="53">
        <f>E406/(E409+100)*100</f>
        <v>0</v>
      </c>
      <c r="F411" s="110" t="str">
        <f>(E66)</f>
        <v>Gallons</v>
      </c>
      <c r="G411" s="110"/>
      <c r="H411" s="111"/>
      <c r="J411" s="38" t="s">
        <v>204</v>
      </c>
    </row>
    <row r="412" spans="1:10" x14ac:dyDescent="0.3">
      <c r="B412" s="108"/>
      <c r="C412" s="110"/>
      <c r="D412" s="110"/>
      <c r="E412" s="110"/>
      <c r="F412" s="110"/>
      <c r="G412" s="110"/>
      <c r="H412" s="111"/>
    </row>
    <row r="413" spans="1:10" ht="15" thickBot="1" x14ac:dyDescent="0.35">
      <c r="B413" s="108"/>
      <c r="C413" s="110"/>
      <c r="D413" s="110"/>
      <c r="E413" s="110"/>
      <c r="F413" s="110"/>
      <c r="G413" s="116" t="s">
        <v>47</v>
      </c>
      <c r="H413" s="111"/>
    </row>
    <row r="414" spans="1:10" ht="15" thickBot="1" x14ac:dyDescent="0.35">
      <c r="A414" s="45"/>
      <c r="B414" s="108"/>
      <c r="C414" s="110" t="s">
        <v>278</v>
      </c>
      <c r="D414" s="62"/>
      <c r="E414" s="64"/>
      <c r="F414" s="110"/>
      <c r="G414" s="75">
        <v>0.5</v>
      </c>
      <c r="H414" s="111"/>
      <c r="J414" s="46" t="s">
        <v>205</v>
      </c>
    </row>
    <row r="415" spans="1:10" x14ac:dyDescent="0.3">
      <c r="B415" s="108"/>
      <c r="C415" s="110"/>
      <c r="D415" s="110" t="s">
        <v>81</v>
      </c>
      <c r="E415" s="110" t="s">
        <v>46</v>
      </c>
      <c r="F415" s="110"/>
      <c r="G415" s="110"/>
      <c r="H415" s="111"/>
      <c r="J415" s="46"/>
    </row>
    <row r="416" spans="1:10" x14ac:dyDescent="0.3">
      <c r="B416" s="108"/>
      <c r="C416" s="110"/>
      <c r="D416" s="110"/>
      <c r="E416" s="110"/>
      <c r="F416" s="110"/>
      <c r="G416" s="110"/>
      <c r="H416" s="111"/>
      <c r="J416" s="46"/>
    </row>
    <row r="417" spans="1:10" ht="15" thickBot="1" x14ac:dyDescent="0.35">
      <c r="A417" s="45"/>
      <c r="B417" s="108"/>
      <c r="C417" s="110" t="s">
        <v>279</v>
      </c>
      <c r="D417" s="110"/>
      <c r="E417" s="58">
        <v>0</v>
      </c>
      <c r="F417" s="110" t="str">
        <f>(E66)</f>
        <v>Gallons</v>
      </c>
      <c r="G417" s="110"/>
      <c r="H417" s="111"/>
      <c r="J417" s="46" t="s">
        <v>37</v>
      </c>
    </row>
    <row r="418" spans="1:10" x14ac:dyDescent="0.3">
      <c r="B418" s="108"/>
      <c r="C418" s="110"/>
      <c r="D418" s="110"/>
      <c r="E418" s="110"/>
      <c r="F418" s="110"/>
      <c r="G418" s="110"/>
      <c r="H418" s="111"/>
      <c r="J418" s="46"/>
    </row>
    <row r="419" spans="1:10" ht="15" thickBot="1" x14ac:dyDescent="0.35">
      <c r="A419" s="45"/>
      <c r="B419" s="108"/>
      <c r="C419" s="110" t="s">
        <v>280</v>
      </c>
      <c r="D419" s="110"/>
      <c r="E419" s="58">
        <v>0</v>
      </c>
      <c r="F419" s="110" t="str">
        <f>(E66)</f>
        <v>Gallons</v>
      </c>
      <c r="G419" s="110"/>
      <c r="H419" s="111"/>
      <c r="J419" s="46" t="s">
        <v>38</v>
      </c>
    </row>
    <row r="420" spans="1:10" x14ac:dyDescent="0.3">
      <c r="B420" s="108"/>
      <c r="C420" s="110"/>
      <c r="D420" s="110"/>
      <c r="E420" s="110"/>
      <c r="F420" s="110"/>
      <c r="G420" s="110"/>
      <c r="H420" s="111"/>
    </row>
    <row r="421" spans="1:10" ht="15" thickBot="1" x14ac:dyDescent="0.35">
      <c r="A421" s="37"/>
      <c r="B421" s="108"/>
      <c r="C421" s="110" t="s">
        <v>284</v>
      </c>
      <c r="D421" s="110"/>
      <c r="E421" s="53">
        <f>SUM(E417-E419)</f>
        <v>0</v>
      </c>
      <c r="F421" s="110" t="str">
        <f>(E66)</f>
        <v>Gallons</v>
      </c>
      <c r="G421" s="110"/>
      <c r="H421" s="111"/>
      <c r="J421" s="38" t="s">
        <v>202</v>
      </c>
    </row>
    <row r="422" spans="1:10" x14ac:dyDescent="0.3">
      <c r="B422" s="108"/>
      <c r="C422" s="110"/>
      <c r="D422" s="110"/>
      <c r="E422" s="110"/>
      <c r="F422" s="110"/>
      <c r="G422" s="110"/>
      <c r="H422" s="111"/>
    </row>
    <row r="423" spans="1:10" x14ac:dyDescent="0.3">
      <c r="B423" s="108"/>
      <c r="C423" s="110"/>
      <c r="D423" s="110"/>
      <c r="E423" s="110"/>
      <c r="F423" s="110"/>
      <c r="G423" s="110"/>
      <c r="H423" s="111"/>
    </row>
    <row r="424" spans="1:10" ht="15" thickBot="1" x14ac:dyDescent="0.35">
      <c r="A424" s="45"/>
      <c r="B424" s="108"/>
      <c r="C424" s="110" t="s">
        <v>282</v>
      </c>
      <c r="D424" s="110"/>
      <c r="E424" s="62">
        <v>0</v>
      </c>
      <c r="F424" s="110" t="s">
        <v>24</v>
      </c>
      <c r="G424" s="110"/>
      <c r="H424" s="111"/>
      <c r="J424" s="46" t="s">
        <v>203</v>
      </c>
    </row>
    <row r="425" spans="1:10" x14ac:dyDescent="0.3">
      <c r="B425" s="108"/>
      <c r="C425" s="110"/>
      <c r="D425" s="110"/>
      <c r="E425" s="110"/>
      <c r="F425" s="110"/>
      <c r="G425" s="110"/>
      <c r="H425" s="111"/>
    </row>
    <row r="426" spans="1:10" ht="15" thickBot="1" x14ac:dyDescent="0.35">
      <c r="A426" s="37"/>
      <c r="B426" s="108"/>
      <c r="C426" s="110" t="s">
        <v>283</v>
      </c>
      <c r="D426" s="110"/>
      <c r="E426" s="53">
        <f>E421/(E424+100)*100</f>
        <v>0</v>
      </c>
      <c r="F426" s="110" t="str">
        <f>(E66)</f>
        <v>Gallons</v>
      </c>
      <c r="G426" s="110"/>
      <c r="H426" s="111"/>
      <c r="J426" s="38" t="s">
        <v>204</v>
      </c>
    </row>
    <row r="427" spans="1:10" ht="15" thickBot="1" x14ac:dyDescent="0.35">
      <c r="B427" s="117"/>
      <c r="C427" s="118"/>
      <c r="D427" s="118"/>
      <c r="E427" s="118"/>
      <c r="F427" s="118"/>
      <c r="G427" s="118"/>
      <c r="H427" s="119"/>
    </row>
    <row r="428" spans="1:10" ht="15" thickTop="1" x14ac:dyDescent="0.3"/>
    <row r="429" spans="1:10" ht="15" thickBot="1" x14ac:dyDescent="0.35"/>
    <row r="430" spans="1:10" ht="15" thickTop="1" x14ac:dyDescent="0.3">
      <c r="B430" s="105"/>
      <c r="C430" s="106"/>
      <c r="D430" s="106"/>
      <c r="E430" s="106"/>
      <c r="F430" s="106"/>
      <c r="G430" s="106"/>
      <c r="H430" s="107"/>
    </row>
    <row r="431" spans="1:10" x14ac:dyDescent="0.3">
      <c r="B431" s="108"/>
      <c r="C431" s="109" t="s">
        <v>93</v>
      </c>
      <c r="D431" s="110"/>
      <c r="E431" s="110"/>
      <c r="F431" s="110"/>
      <c r="G431" s="110"/>
      <c r="H431" s="111"/>
    </row>
    <row r="432" spans="1:10" x14ac:dyDescent="0.3">
      <c r="B432" s="108"/>
      <c r="C432" s="110"/>
      <c r="D432" s="110"/>
      <c r="E432" s="110"/>
      <c r="F432" s="110"/>
      <c r="G432" s="110"/>
      <c r="H432" s="111"/>
    </row>
    <row r="433" spans="1:10" x14ac:dyDescent="0.3">
      <c r="B433" s="108"/>
      <c r="C433" s="114" t="s">
        <v>21</v>
      </c>
      <c r="D433" s="114" t="s">
        <v>22</v>
      </c>
      <c r="E433" s="115" t="s">
        <v>23</v>
      </c>
      <c r="F433" s="110"/>
      <c r="G433" s="110"/>
      <c r="H433" s="111"/>
    </row>
    <row r="434" spans="1:10" x14ac:dyDescent="0.3">
      <c r="B434" s="108"/>
      <c r="C434" s="110"/>
      <c r="D434" s="110"/>
      <c r="E434" s="110"/>
      <c r="F434" s="110"/>
      <c r="G434" s="110"/>
      <c r="H434" s="111"/>
    </row>
    <row r="435" spans="1:10" x14ac:dyDescent="0.3">
      <c r="B435" s="108"/>
      <c r="C435" s="116" t="s">
        <v>45</v>
      </c>
      <c r="D435" s="110"/>
      <c r="E435" s="110"/>
      <c r="F435" s="110"/>
      <c r="G435" s="110"/>
      <c r="H435" s="111"/>
    </row>
    <row r="436" spans="1:10" ht="15" thickBot="1" x14ac:dyDescent="0.35">
      <c r="B436" s="108"/>
      <c r="C436" s="110"/>
      <c r="D436" s="110"/>
      <c r="E436" s="110"/>
      <c r="F436" s="110"/>
      <c r="G436" s="116" t="s">
        <v>47</v>
      </c>
      <c r="H436" s="111"/>
    </row>
    <row r="437" spans="1:10" ht="15" thickBot="1" x14ac:dyDescent="0.35">
      <c r="A437" s="45"/>
      <c r="B437" s="108"/>
      <c r="C437" s="110" t="s">
        <v>278</v>
      </c>
      <c r="D437" s="62"/>
      <c r="E437" s="64"/>
      <c r="F437" s="113"/>
      <c r="G437" s="75">
        <v>0.5</v>
      </c>
      <c r="H437" s="111"/>
      <c r="J437" s="46" t="s">
        <v>205</v>
      </c>
    </row>
    <row r="438" spans="1:10" x14ac:dyDescent="0.3">
      <c r="B438" s="108"/>
      <c r="C438" s="110"/>
      <c r="D438" s="110" t="s">
        <v>81</v>
      </c>
      <c r="E438" s="110" t="s">
        <v>46</v>
      </c>
      <c r="F438" s="110"/>
      <c r="G438" s="110"/>
      <c r="H438" s="111"/>
      <c r="J438" s="46"/>
    </row>
    <row r="439" spans="1:10" x14ac:dyDescent="0.3">
      <c r="B439" s="108"/>
      <c r="C439" s="110"/>
      <c r="D439" s="110"/>
      <c r="E439" s="110"/>
      <c r="F439" s="110"/>
      <c r="G439" s="110"/>
      <c r="H439" s="111"/>
      <c r="J439" s="46"/>
    </row>
    <row r="440" spans="1:10" ht="15" thickBot="1" x14ac:dyDescent="0.35">
      <c r="A440" s="45"/>
      <c r="B440" s="108"/>
      <c r="C440" s="110" t="s">
        <v>279</v>
      </c>
      <c r="D440" s="110"/>
      <c r="E440" s="58">
        <v>0</v>
      </c>
      <c r="F440" s="110" t="str">
        <f>(E66)</f>
        <v>Gallons</v>
      </c>
      <c r="G440" s="115"/>
      <c r="H440" s="111"/>
      <c r="J440" s="46" t="s">
        <v>37</v>
      </c>
    </row>
    <row r="441" spans="1:10" x14ac:dyDescent="0.3">
      <c r="B441" s="108"/>
      <c r="C441" s="110"/>
      <c r="D441" s="110"/>
      <c r="E441" s="110"/>
      <c r="F441" s="110"/>
      <c r="G441" s="110"/>
      <c r="H441" s="111"/>
      <c r="J441" s="46"/>
    </row>
    <row r="442" spans="1:10" ht="15" thickBot="1" x14ac:dyDescent="0.35">
      <c r="A442" s="45"/>
      <c r="B442" s="108"/>
      <c r="C442" s="110" t="s">
        <v>280</v>
      </c>
      <c r="D442" s="110"/>
      <c r="E442" s="58">
        <v>0</v>
      </c>
      <c r="F442" s="110" t="str">
        <f>(E66)</f>
        <v>Gallons</v>
      </c>
      <c r="G442" s="110"/>
      <c r="H442" s="111"/>
      <c r="J442" s="46" t="s">
        <v>38</v>
      </c>
    </row>
    <row r="443" spans="1:10" x14ac:dyDescent="0.3">
      <c r="B443" s="108"/>
      <c r="C443" s="110"/>
      <c r="D443" s="110"/>
      <c r="E443" s="110"/>
      <c r="F443" s="110"/>
      <c r="G443" s="110"/>
      <c r="H443" s="111"/>
    </row>
    <row r="444" spans="1:10" ht="15" thickBot="1" x14ac:dyDescent="0.35">
      <c r="A444" s="37"/>
      <c r="B444" s="108"/>
      <c r="C444" s="110" t="s">
        <v>284</v>
      </c>
      <c r="D444" s="110"/>
      <c r="E444" s="53">
        <f>SUM(E440-E442)</f>
        <v>0</v>
      </c>
      <c r="F444" s="110" t="str">
        <f>(E66)</f>
        <v>Gallons</v>
      </c>
      <c r="G444" s="110"/>
      <c r="H444" s="111"/>
      <c r="J444" s="38" t="s">
        <v>202</v>
      </c>
    </row>
    <row r="445" spans="1:10" x14ac:dyDescent="0.3">
      <c r="B445" s="108"/>
      <c r="C445" s="110"/>
      <c r="D445" s="110"/>
      <c r="E445" s="110"/>
      <c r="F445" s="110"/>
      <c r="G445" s="110"/>
      <c r="H445" s="111"/>
    </row>
    <row r="446" spans="1:10" x14ac:dyDescent="0.3">
      <c r="B446" s="108"/>
      <c r="C446" s="110"/>
      <c r="D446" s="110"/>
      <c r="E446" s="110"/>
      <c r="F446" s="110"/>
      <c r="G446" s="110"/>
      <c r="H446" s="111"/>
    </row>
    <row r="447" spans="1:10" ht="15" thickBot="1" x14ac:dyDescent="0.35">
      <c r="A447" s="45"/>
      <c r="B447" s="108"/>
      <c r="C447" s="110" t="s">
        <v>282</v>
      </c>
      <c r="D447" s="110"/>
      <c r="E447" s="62">
        <v>0</v>
      </c>
      <c r="F447" s="110" t="s">
        <v>24</v>
      </c>
      <c r="G447" s="110"/>
      <c r="H447" s="111"/>
      <c r="J447" s="46" t="s">
        <v>203</v>
      </c>
    </row>
    <row r="448" spans="1:10" x14ac:dyDescent="0.3">
      <c r="B448" s="108"/>
      <c r="C448" s="110"/>
      <c r="D448" s="110"/>
      <c r="E448" s="110"/>
      <c r="F448" s="110"/>
      <c r="G448" s="110"/>
      <c r="H448" s="111"/>
    </row>
    <row r="449" spans="1:10" ht="15" thickBot="1" x14ac:dyDescent="0.35">
      <c r="A449" s="37"/>
      <c r="B449" s="108"/>
      <c r="C449" s="110" t="s">
        <v>283</v>
      </c>
      <c r="D449" s="110"/>
      <c r="E449" s="53">
        <f>E444/(E447+100)*100</f>
        <v>0</v>
      </c>
      <c r="F449" s="110" t="str">
        <f>(E66)</f>
        <v>Gallons</v>
      </c>
      <c r="G449" s="110"/>
      <c r="H449" s="111"/>
      <c r="J449" s="38" t="s">
        <v>204</v>
      </c>
    </row>
    <row r="450" spans="1:10" x14ac:dyDescent="0.3">
      <c r="B450" s="108"/>
      <c r="C450" s="110"/>
      <c r="D450" s="110"/>
      <c r="E450" s="110"/>
      <c r="F450" s="110"/>
      <c r="G450" s="110"/>
      <c r="H450" s="111"/>
    </row>
    <row r="451" spans="1:10" ht="15" thickBot="1" x14ac:dyDescent="0.35">
      <c r="B451" s="108"/>
      <c r="C451" s="110"/>
      <c r="D451" s="110"/>
      <c r="E451" s="110"/>
      <c r="F451" s="110"/>
      <c r="G451" s="116" t="s">
        <v>47</v>
      </c>
      <c r="H451" s="111"/>
    </row>
    <row r="452" spans="1:10" ht="15" thickBot="1" x14ac:dyDescent="0.35">
      <c r="A452" s="45"/>
      <c r="B452" s="108"/>
      <c r="C452" s="110" t="s">
        <v>278</v>
      </c>
      <c r="D452" s="62"/>
      <c r="E452" s="64"/>
      <c r="F452" s="110"/>
      <c r="G452" s="75">
        <v>0.5</v>
      </c>
      <c r="H452" s="111"/>
      <c r="J452" s="46" t="s">
        <v>205</v>
      </c>
    </row>
    <row r="453" spans="1:10" x14ac:dyDescent="0.3">
      <c r="B453" s="108"/>
      <c r="C453" s="110"/>
      <c r="D453" s="110" t="s">
        <v>81</v>
      </c>
      <c r="E453" s="110" t="s">
        <v>46</v>
      </c>
      <c r="F453" s="110"/>
      <c r="G453" s="110"/>
      <c r="H453" s="111"/>
      <c r="J453" s="46"/>
    </row>
    <row r="454" spans="1:10" x14ac:dyDescent="0.3">
      <c r="B454" s="108"/>
      <c r="C454" s="110"/>
      <c r="D454" s="110"/>
      <c r="E454" s="110"/>
      <c r="F454" s="110"/>
      <c r="G454" s="110"/>
      <c r="H454" s="111"/>
      <c r="J454" s="46"/>
    </row>
    <row r="455" spans="1:10" ht="15" thickBot="1" x14ac:dyDescent="0.35">
      <c r="A455" s="45"/>
      <c r="B455" s="108"/>
      <c r="C455" s="110" t="s">
        <v>279</v>
      </c>
      <c r="D455" s="110"/>
      <c r="E455" s="58">
        <v>0</v>
      </c>
      <c r="F455" s="110" t="str">
        <f>(E66)</f>
        <v>Gallons</v>
      </c>
      <c r="G455" s="110"/>
      <c r="H455" s="111"/>
      <c r="J455" s="46" t="s">
        <v>37</v>
      </c>
    </row>
    <row r="456" spans="1:10" x14ac:dyDescent="0.3">
      <c r="B456" s="108"/>
      <c r="C456" s="110"/>
      <c r="D456" s="110"/>
      <c r="E456" s="110"/>
      <c r="F456" s="110"/>
      <c r="G456" s="110"/>
      <c r="H456" s="111"/>
      <c r="J456" s="46"/>
    </row>
    <row r="457" spans="1:10" ht="15" thickBot="1" x14ac:dyDescent="0.35">
      <c r="A457" s="45"/>
      <c r="B457" s="108"/>
      <c r="C457" s="110" t="s">
        <v>280</v>
      </c>
      <c r="D457" s="110"/>
      <c r="E457" s="58">
        <v>0</v>
      </c>
      <c r="F457" s="110" t="str">
        <f>(E66)</f>
        <v>Gallons</v>
      </c>
      <c r="G457" s="110"/>
      <c r="H457" s="111"/>
      <c r="J457" s="46" t="s">
        <v>38</v>
      </c>
    </row>
    <row r="458" spans="1:10" x14ac:dyDescent="0.3">
      <c r="B458" s="108"/>
      <c r="C458" s="110"/>
      <c r="D458" s="110"/>
      <c r="E458" s="110"/>
      <c r="F458" s="110"/>
      <c r="G458" s="110"/>
      <c r="H458" s="111"/>
    </row>
    <row r="459" spans="1:10" ht="15" thickBot="1" x14ac:dyDescent="0.35">
      <c r="A459" s="37"/>
      <c r="B459" s="108"/>
      <c r="C459" s="110" t="s">
        <v>284</v>
      </c>
      <c r="D459" s="110"/>
      <c r="E459" s="53">
        <f>SUM(E455-E457)</f>
        <v>0</v>
      </c>
      <c r="F459" s="110" t="str">
        <f>(E66)</f>
        <v>Gallons</v>
      </c>
      <c r="G459" s="110"/>
      <c r="H459" s="111"/>
      <c r="J459" s="38" t="s">
        <v>202</v>
      </c>
    </row>
    <row r="460" spans="1:10" x14ac:dyDescent="0.3">
      <c r="B460" s="108"/>
      <c r="C460" s="110"/>
      <c r="D460" s="110"/>
      <c r="E460" s="110"/>
      <c r="F460" s="110"/>
      <c r="G460" s="110"/>
      <c r="H460" s="111"/>
    </row>
    <row r="461" spans="1:10" x14ac:dyDescent="0.3">
      <c r="B461" s="108"/>
      <c r="C461" s="110"/>
      <c r="D461" s="110"/>
      <c r="E461" s="110"/>
      <c r="F461" s="110"/>
      <c r="G461" s="110"/>
      <c r="H461" s="111"/>
    </row>
    <row r="462" spans="1:10" ht="15" thickBot="1" x14ac:dyDescent="0.35">
      <c r="A462" s="45"/>
      <c r="B462" s="108"/>
      <c r="C462" s="110" t="s">
        <v>282</v>
      </c>
      <c r="D462" s="110"/>
      <c r="E462" s="62">
        <v>0</v>
      </c>
      <c r="F462" s="110" t="s">
        <v>24</v>
      </c>
      <c r="G462" s="110"/>
      <c r="H462" s="111"/>
      <c r="J462" s="46" t="s">
        <v>203</v>
      </c>
    </row>
    <row r="463" spans="1:10" x14ac:dyDescent="0.3">
      <c r="B463" s="108"/>
      <c r="C463" s="110"/>
      <c r="D463" s="110"/>
      <c r="E463" s="110"/>
      <c r="F463" s="110"/>
      <c r="G463" s="110"/>
      <c r="H463" s="111"/>
    </row>
    <row r="464" spans="1:10" ht="15" thickBot="1" x14ac:dyDescent="0.35">
      <c r="A464" s="37"/>
      <c r="B464" s="108"/>
      <c r="C464" s="110" t="s">
        <v>283</v>
      </c>
      <c r="D464" s="110"/>
      <c r="E464" s="53">
        <f>E459/(E462+100)*100</f>
        <v>0</v>
      </c>
      <c r="F464" s="110" t="str">
        <f>(E66)</f>
        <v>Gallons</v>
      </c>
      <c r="G464" s="110"/>
      <c r="H464" s="111"/>
      <c r="J464" s="38" t="s">
        <v>204</v>
      </c>
    </row>
    <row r="465" spans="1:10" x14ac:dyDescent="0.3">
      <c r="B465" s="108"/>
      <c r="C465" s="110"/>
      <c r="D465" s="110"/>
      <c r="E465" s="110"/>
      <c r="F465" s="110"/>
      <c r="G465" s="110"/>
      <c r="H465" s="111"/>
    </row>
    <row r="466" spans="1:10" ht="15" thickBot="1" x14ac:dyDescent="0.35">
      <c r="B466" s="108"/>
      <c r="C466" s="110"/>
      <c r="D466" s="110"/>
      <c r="E466" s="110"/>
      <c r="F466" s="110"/>
      <c r="G466" s="116" t="s">
        <v>47</v>
      </c>
      <c r="H466" s="111"/>
    </row>
    <row r="467" spans="1:10" ht="15" thickBot="1" x14ac:dyDescent="0.35">
      <c r="A467" s="45"/>
      <c r="B467" s="108"/>
      <c r="C467" s="110" t="s">
        <v>278</v>
      </c>
      <c r="D467" s="62"/>
      <c r="E467" s="64"/>
      <c r="F467" s="110"/>
      <c r="G467" s="75">
        <v>0.5</v>
      </c>
      <c r="H467" s="111"/>
      <c r="J467" s="46" t="s">
        <v>205</v>
      </c>
    </row>
    <row r="468" spans="1:10" x14ac:dyDescent="0.3">
      <c r="B468" s="108"/>
      <c r="C468" s="110"/>
      <c r="D468" s="110" t="s">
        <v>81</v>
      </c>
      <c r="E468" s="110" t="s">
        <v>46</v>
      </c>
      <c r="F468" s="110"/>
      <c r="G468" s="110"/>
      <c r="H468" s="111"/>
      <c r="J468" s="46"/>
    </row>
    <row r="469" spans="1:10" x14ac:dyDescent="0.3">
      <c r="B469" s="108"/>
      <c r="C469" s="110"/>
      <c r="D469" s="110"/>
      <c r="E469" s="110"/>
      <c r="F469" s="110"/>
      <c r="G469" s="110"/>
      <c r="H469" s="111"/>
      <c r="J469" s="46"/>
    </row>
    <row r="470" spans="1:10" ht="15" thickBot="1" x14ac:dyDescent="0.35">
      <c r="A470" s="45"/>
      <c r="B470" s="108"/>
      <c r="C470" s="110" t="s">
        <v>279</v>
      </c>
      <c r="D470" s="110"/>
      <c r="E470" s="58">
        <v>0</v>
      </c>
      <c r="F470" s="110" t="str">
        <f>(E66)</f>
        <v>Gallons</v>
      </c>
      <c r="G470" s="110"/>
      <c r="H470" s="111"/>
      <c r="J470" s="46" t="s">
        <v>37</v>
      </c>
    </row>
    <row r="471" spans="1:10" x14ac:dyDescent="0.3">
      <c r="B471" s="108"/>
      <c r="C471" s="110"/>
      <c r="D471" s="110"/>
      <c r="E471" s="110"/>
      <c r="F471" s="110"/>
      <c r="G471" s="110"/>
      <c r="H471" s="111"/>
      <c r="J471" s="46"/>
    </row>
    <row r="472" spans="1:10" ht="15" thickBot="1" x14ac:dyDescent="0.35">
      <c r="A472" s="45"/>
      <c r="B472" s="108"/>
      <c r="C472" s="110" t="s">
        <v>280</v>
      </c>
      <c r="D472" s="110"/>
      <c r="E472" s="58">
        <v>0</v>
      </c>
      <c r="F472" s="110" t="str">
        <f>(E66)</f>
        <v>Gallons</v>
      </c>
      <c r="G472" s="110"/>
      <c r="H472" s="111"/>
      <c r="J472" s="46" t="s">
        <v>38</v>
      </c>
    </row>
    <row r="473" spans="1:10" x14ac:dyDescent="0.3">
      <c r="B473" s="108"/>
      <c r="C473" s="110"/>
      <c r="D473" s="110"/>
      <c r="E473" s="110"/>
      <c r="F473" s="110"/>
      <c r="G473" s="110"/>
      <c r="H473" s="111"/>
      <c r="J473" s="48"/>
    </row>
    <row r="474" spans="1:10" ht="15" thickBot="1" x14ac:dyDescent="0.35">
      <c r="A474" s="37"/>
      <c r="B474" s="108"/>
      <c r="C474" s="110" t="s">
        <v>284</v>
      </c>
      <c r="D474" s="110"/>
      <c r="E474" s="53">
        <f>SUM(E470-E472)</f>
        <v>0</v>
      </c>
      <c r="F474" s="110" t="str">
        <f>(E66)</f>
        <v>Gallons</v>
      </c>
      <c r="G474" s="110"/>
      <c r="H474" s="111"/>
      <c r="J474" s="38" t="s">
        <v>202</v>
      </c>
    </row>
    <row r="475" spans="1:10" x14ac:dyDescent="0.3">
      <c r="B475" s="108"/>
      <c r="C475" s="110"/>
      <c r="D475" s="110"/>
      <c r="E475" s="110"/>
      <c r="F475" s="110"/>
      <c r="G475" s="110"/>
      <c r="H475" s="111"/>
    </row>
    <row r="476" spans="1:10" x14ac:dyDescent="0.3">
      <c r="B476" s="108"/>
      <c r="C476" s="110"/>
      <c r="D476" s="110"/>
      <c r="E476" s="110"/>
      <c r="F476" s="110"/>
      <c r="G476" s="110"/>
      <c r="H476" s="111"/>
    </row>
    <row r="477" spans="1:10" ht="15" thickBot="1" x14ac:dyDescent="0.35">
      <c r="A477" s="45"/>
      <c r="B477" s="108"/>
      <c r="C477" s="110" t="s">
        <v>282</v>
      </c>
      <c r="D477" s="110"/>
      <c r="E477" s="62">
        <v>0</v>
      </c>
      <c r="F477" s="110" t="s">
        <v>24</v>
      </c>
      <c r="G477" s="110"/>
      <c r="H477" s="111"/>
      <c r="J477" s="46" t="s">
        <v>203</v>
      </c>
    </row>
    <row r="478" spans="1:10" x14ac:dyDescent="0.3">
      <c r="B478" s="108"/>
      <c r="C478" s="110"/>
      <c r="D478" s="110"/>
      <c r="E478" s="110"/>
      <c r="F478" s="110"/>
      <c r="G478" s="110"/>
      <c r="H478" s="111"/>
    </row>
    <row r="479" spans="1:10" ht="15" thickBot="1" x14ac:dyDescent="0.35">
      <c r="A479" s="37"/>
      <c r="B479" s="108"/>
      <c r="C479" s="110" t="s">
        <v>283</v>
      </c>
      <c r="D479" s="110"/>
      <c r="E479" s="53">
        <f>E474/(E477+100)*100</f>
        <v>0</v>
      </c>
      <c r="F479" s="110" t="str">
        <f>(E66)</f>
        <v>Gallons</v>
      </c>
      <c r="G479" s="110"/>
      <c r="H479" s="111"/>
      <c r="J479" s="38" t="s">
        <v>204</v>
      </c>
    </row>
    <row r="480" spans="1:10" ht="15" thickBot="1" x14ac:dyDescent="0.35">
      <c r="B480" s="117"/>
      <c r="C480" s="118"/>
      <c r="D480" s="118"/>
      <c r="E480" s="118"/>
      <c r="F480" s="118"/>
      <c r="G480" s="118"/>
      <c r="H480" s="119"/>
    </row>
    <row r="481" spans="1:10" ht="15" thickTop="1" x14ac:dyDescent="0.3"/>
    <row r="482" spans="1:10" ht="15" thickBot="1" x14ac:dyDescent="0.35"/>
    <row r="483" spans="1:10" ht="15" thickTop="1" x14ac:dyDescent="0.3">
      <c r="B483" s="105"/>
      <c r="C483" s="106"/>
      <c r="D483" s="106"/>
      <c r="E483" s="106"/>
      <c r="F483" s="106"/>
      <c r="G483" s="106"/>
      <c r="H483" s="107"/>
    </row>
    <row r="484" spans="1:10" x14ac:dyDescent="0.3">
      <c r="B484" s="108"/>
      <c r="C484" s="109" t="s">
        <v>94</v>
      </c>
      <c r="D484" s="110"/>
      <c r="E484" s="110"/>
      <c r="F484" s="110"/>
      <c r="G484" s="110"/>
      <c r="H484" s="111"/>
    </row>
    <row r="485" spans="1:10" x14ac:dyDescent="0.3">
      <c r="B485" s="108"/>
      <c r="C485" s="110"/>
      <c r="D485" s="110"/>
      <c r="E485" s="110"/>
      <c r="F485" s="110"/>
      <c r="G485" s="110"/>
      <c r="H485" s="111"/>
    </row>
    <row r="486" spans="1:10" x14ac:dyDescent="0.3">
      <c r="B486" s="108"/>
      <c r="C486" s="114" t="s">
        <v>21</v>
      </c>
      <c r="D486" s="114" t="s">
        <v>22</v>
      </c>
      <c r="E486" s="115" t="s">
        <v>23</v>
      </c>
      <c r="F486" s="110"/>
      <c r="G486" s="110"/>
      <c r="H486" s="111"/>
      <c r="J486" s="2"/>
    </row>
    <row r="487" spans="1:10" x14ac:dyDescent="0.3">
      <c r="B487" s="108"/>
      <c r="C487" s="110"/>
      <c r="D487" s="110"/>
      <c r="E487" s="110"/>
      <c r="F487" s="110"/>
      <c r="G487" s="110"/>
      <c r="H487" s="111"/>
    </row>
    <row r="488" spans="1:10" x14ac:dyDescent="0.3">
      <c r="B488" s="108"/>
      <c r="C488" s="116" t="s">
        <v>45</v>
      </c>
      <c r="D488" s="110"/>
      <c r="E488" s="110"/>
      <c r="F488" s="110"/>
      <c r="G488" s="110"/>
      <c r="H488" s="111"/>
    </row>
    <row r="489" spans="1:10" ht="15" thickBot="1" x14ac:dyDescent="0.35">
      <c r="B489" s="108"/>
      <c r="C489" s="110"/>
      <c r="D489" s="110"/>
      <c r="E489" s="110"/>
      <c r="F489" s="110"/>
      <c r="G489" s="116" t="s">
        <v>47</v>
      </c>
      <c r="H489" s="111"/>
    </row>
    <row r="490" spans="1:10" ht="15" thickBot="1" x14ac:dyDescent="0.35">
      <c r="A490" s="45"/>
      <c r="B490" s="108"/>
      <c r="C490" s="110" t="s">
        <v>278</v>
      </c>
      <c r="D490" s="62"/>
      <c r="E490" s="64"/>
      <c r="F490" s="113"/>
      <c r="G490" s="75">
        <v>0.5</v>
      </c>
      <c r="H490" s="111"/>
      <c r="J490" s="46" t="s">
        <v>205</v>
      </c>
    </row>
    <row r="491" spans="1:10" x14ac:dyDescent="0.3">
      <c r="B491" s="108"/>
      <c r="C491" s="110"/>
      <c r="D491" s="110" t="s">
        <v>81</v>
      </c>
      <c r="E491" s="110" t="s">
        <v>46</v>
      </c>
      <c r="F491" s="110"/>
      <c r="G491" s="110"/>
      <c r="H491" s="111"/>
      <c r="J491" s="46"/>
    </row>
    <row r="492" spans="1:10" x14ac:dyDescent="0.3">
      <c r="B492" s="108"/>
      <c r="C492" s="110"/>
      <c r="D492" s="110"/>
      <c r="E492" s="110"/>
      <c r="F492" s="110"/>
      <c r="G492" s="110"/>
      <c r="H492" s="111"/>
      <c r="J492" s="46"/>
    </row>
    <row r="493" spans="1:10" ht="15" thickBot="1" x14ac:dyDescent="0.35">
      <c r="A493" s="45"/>
      <c r="B493" s="108"/>
      <c r="C493" s="110" t="s">
        <v>279</v>
      </c>
      <c r="D493" s="110"/>
      <c r="E493" s="58">
        <v>0</v>
      </c>
      <c r="F493" s="110" t="str">
        <f>(E66)</f>
        <v>Gallons</v>
      </c>
      <c r="G493" s="115"/>
      <c r="H493" s="111"/>
      <c r="J493" s="46" t="s">
        <v>37</v>
      </c>
    </row>
    <row r="494" spans="1:10" x14ac:dyDescent="0.3">
      <c r="B494" s="108"/>
      <c r="C494" s="110"/>
      <c r="D494" s="110"/>
      <c r="E494" s="110"/>
      <c r="F494" s="110"/>
      <c r="G494" s="110"/>
      <c r="H494" s="111"/>
      <c r="J494" s="46"/>
    </row>
    <row r="495" spans="1:10" ht="15" thickBot="1" x14ac:dyDescent="0.35">
      <c r="A495" s="45"/>
      <c r="B495" s="108"/>
      <c r="C495" s="110" t="s">
        <v>280</v>
      </c>
      <c r="D495" s="110"/>
      <c r="E495" s="58">
        <v>0</v>
      </c>
      <c r="F495" s="110" t="str">
        <f>(E66)</f>
        <v>Gallons</v>
      </c>
      <c r="G495" s="110"/>
      <c r="H495" s="111"/>
      <c r="J495" s="46" t="s">
        <v>38</v>
      </c>
    </row>
    <row r="496" spans="1:10" x14ac:dyDescent="0.3">
      <c r="B496" s="108"/>
      <c r="C496" s="110"/>
      <c r="D496" s="110"/>
      <c r="E496" s="110"/>
      <c r="F496" s="110"/>
      <c r="G496" s="110"/>
      <c r="H496" s="111"/>
    </row>
    <row r="497" spans="1:10" ht="15" thickBot="1" x14ac:dyDescent="0.35">
      <c r="A497" s="37"/>
      <c r="B497" s="108"/>
      <c r="C497" s="110" t="s">
        <v>284</v>
      </c>
      <c r="D497" s="110"/>
      <c r="E497" s="53">
        <f>SUM(E493-E495)</f>
        <v>0</v>
      </c>
      <c r="F497" s="110" t="str">
        <f>(E66)</f>
        <v>Gallons</v>
      </c>
      <c r="G497" s="110"/>
      <c r="H497" s="111"/>
      <c r="J497" s="38" t="s">
        <v>202</v>
      </c>
    </row>
    <row r="498" spans="1:10" x14ac:dyDescent="0.3">
      <c r="B498" s="108"/>
      <c r="C498" s="110"/>
      <c r="D498" s="110"/>
      <c r="E498" s="110"/>
      <c r="F498" s="110"/>
      <c r="G498" s="110"/>
      <c r="H498" s="111"/>
    </row>
    <row r="499" spans="1:10" x14ac:dyDescent="0.3">
      <c r="B499" s="108"/>
      <c r="C499" s="110"/>
      <c r="D499" s="110"/>
      <c r="E499" s="110"/>
      <c r="F499" s="110"/>
      <c r="G499" s="110"/>
      <c r="H499" s="111"/>
    </row>
    <row r="500" spans="1:10" ht="15" thickBot="1" x14ac:dyDescent="0.35">
      <c r="A500" s="45"/>
      <c r="B500" s="108"/>
      <c r="C500" s="110" t="s">
        <v>282</v>
      </c>
      <c r="D500" s="110"/>
      <c r="E500" s="62">
        <v>0</v>
      </c>
      <c r="F500" s="110" t="s">
        <v>24</v>
      </c>
      <c r="G500" s="110"/>
      <c r="H500" s="111"/>
      <c r="J500" s="46" t="s">
        <v>203</v>
      </c>
    </row>
    <row r="501" spans="1:10" x14ac:dyDescent="0.3">
      <c r="B501" s="108"/>
      <c r="C501" s="110"/>
      <c r="D501" s="110"/>
      <c r="E501" s="110"/>
      <c r="F501" s="110"/>
      <c r="G501" s="110"/>
      <c r="H501" s="111"/>
    </row>
    <row r="502" spans="1:10" ht="15" thickBot="1" x14ac:dyDescent="0.35">
      <c r="A502" s="37"/>
      <c r="B502" s="108"/>
      <c r="C502" s="110" t="s">
        <v>283</v>
      </c>
      <c r="D502" s="110"/>
      <c r="E502" s="53">
        <f>E497/(E500+100)*100</f>
        <v>0</v>
      </c>
      <c r="F502" s="110" t="str">
        <f>(E66)</f>
        <v>Gallons</v>
      </c>
      <c r="G502" s="110"/>
      <c r="H502" s="111"/>
      <c r="J502" s="38" t="s">
        <v>204</v>
      </c>
    </row>
    <row r="503" spans="1:10" x14ac:dyDescent="0.3">
      <c r="B503" s="108"/>
      <c r="C503" s="110"/>
      <c r="D503" s="110"/>
      <c r="E503" s="110"/>
      <c r="F503" s="110"/>
      <c r="G503" s="110"/>
      <c r="H503" s="111"/>
    </row>
    <row r="504" spans="1:10" ht="15" thickBot="1" x14ac:dyDescent="0.35">
      <c r="B504" s="108"/>
      <c r="C504" s="110"/>
      <c r="D504" s="110"/>
      <c r="E504" s="110"/>
      <c r="F504" s="110"/>
      <c r="G504" s="116" t="s">
        <v>47</v>
      </c>
      <c r="H504" s="111"/>
    </row>
    <row r="505" spans="1:10" ht="15" thickBot="1" x14ac:dyDescent="0.35">
      <c r="A505" s="45"/>
      <c r="B505" s="108"/>
      <c r="C505" s="110" t="s">
        <v>278</v>
      </c>
      <c r="D505" s="62"/>
      <c r="E505" s="64"/>
      <c r="F505" s="110"/>
      <c r="G505" s="75">
        <v>0.5</v>
      </c>
      <c r="H505" s="111"/>
      <c r="J505" s="46" t="s">
        <v>205</v>
      </c>
    </row>
    <row r="506" spans="1:10" x14ac:dyDescent="0.3">
      <c r="B506" s="108"/>
      <c r="C506" s="110"/>
      <c r="D506" s="110" t="s">
        <v>81</v>
      </c>
      <c r="E506" s="110" t="s">
        <v>46</v>
      </c>
      <c r="F506" s="110"/>
      <c r="G506" s="110"/>
      <c r="H506" s="111"/>
      <c r="J506" s="46"/>
    </row>
    <row r="507" spans="1:10" x14ac:dyDescent="0.3">
      <c r="B507" s="108"/>
      <c r="C507" s="110"/>
      <c r="D507" s="110"/>
      <c r="E507" s="110"/>
      <c r="F507" s="110"/>
      <c r="G507" s="110"/>
      <c r="H507" s="111"/>
      <c r="J507" s="46"/>
    </row>
    <row r="508" spans="1:10" ht="15" thickBot="1" x14ac:dyDescent="0.35">
      <c r="A508" s="45"/>
      <c r="B508" s="108"/>
      <c r="C508" s="110" t="s">
        <v>279</v>
      </c>
      <c r="D508" s="110"/>
      <c r="E508" s="58">
        <v>0</v>
      </c>
      <c r="F508" s="110" t="str">
        <f>(E66)</f>
        <v>Gallons</v>
      </c>
      <c r="G508" s="110"/>
      <c r="H508" s="111"/>
      <c r="J508" s="46" t="s">
        <v>37</v>
      </c>
    </row>
    <row r="509" spans="1:10" x14ac:dyDescent="0.3">
      <c r="B509" s="108"/>
      <c r="C509" s="110"/>
      <c r="D509" s="110"/>
      <c r="E509" s="110"/>
      <c r="F509" s="110"/>
      <c r="G509" s="110"/>
      <c r="H509" s="111"/>
      <c r="J509" s="46"/>
    </row>
    <row r="510" spans="1:10" ht="15" thickBot="1" x14ac:dyDescent="0.35">
      <c r="A510" s="45"/>
      <c r="B510" s="108"/>
      <c r="C510" s="110" t="s">
        <v>280</v>
      </c>
      <c r="D510" s="110"/>
      <c r="E510" s="58">
        <v>0</v>
      </c>
      <c r="F510" s="110" t="str">
        <f>(E66)</f>
        <v>Gallons</v>
      </c>
      <c r="G510" s="110"/>
      <c r="H510" s="111"/>
      <c r="J510" s="46" t="s">
        <v>38</v>
      </c>
    </row>
    <row r="511" spans="1:10" x14ac:dyDescent="0.3">
      <c r="B511" s="108"/>
      <c r="C511" s="110"/>
      <c r="D511" s="110"/>
      <c r="E511" s="110"/>
      <c r="F511" s="110"/>
      <c r="G511" s="110"/>
      <c r="H511" s="111"/>
    </row>
    <row r="512" spans="1:10" ht="15" thickBot="1" x14ac:dyDescent="0.35">
      <c r="A512" s="37"/>
      <c r="B512" s="108"/>
      <c r="C512" s="110" t="s">
        <v>284</v>
      </c>
      <c r="D512" s="110"/>
      <c r="E512" s="53">
        <f>SUM(E508-E510)</f>
        <v>0</v>
      </c>
      <c r="F512" s="110" t="str">
        <f>(E66)</f>
        <v>Gallons</v>
      </c>
      <c r="G512" s="110"/>
      <c r="H512" s="111"/>
      <c r="J512" s="38" t="s">
        <v>202</v>
      </c>
    </row>
    <row r="513" spans="1:10" x14ac:dyDescent="0.3">
      <c r="B513" s="108"/>
      <c r="C513" s="110"/>
      <c r="D513" s="110"/>
      <c r="E513" s="110"/>
      <c r="F513" s="110"/>
      <c r="G513" s="110"/>
      <c r="H513" s="111"/>
    </row>
    <row r="514" spans="1:10" x14ac:dyDescent="0.3">
      <c r="B514" s="108"/>
      <c r="C514" s="110"/>
      <c r="D514" s="110"/>
      <c r="E514" s="110"/>
      <c r="F514" s="110"/>
      <c r="G514" s="110"/>
      <c r="H514" s="111"/>
    </row>
    <row r="515" spans="1:10" ht="15" thickBot="1" x14ac:dyDescent="0.35">
      <c r="A515" s="45"/>
      <c r="B515" s="108"/>
      <c r="C515" s="110" t="s">
        <v>282</v>
      </c>
      <c r="D515" s="110"/>
      <c r="E515" s="62">
        <v>0</v>
      </c>
      <c r="F515" s="110" t="s">
        <v>24</v>
      </c>
      <c r="G515" s="110"/>
      <c r="H515" s="111"/>
      <c r="J515" s="46" t="s">
        <v>203</v>
      </c>
    </row>
    <row r="516" spans="1:10" x14ac:dyDescent="0.3">
      <c r="B516" s="108"/>
      <c r="C516" s="110"/>
      <c r="D516" s="110"/>
      <c r="E516" s="110"/>
      <c r="F516" s="110"/>
      <c r="G516" s="110"/>
      <c r="H516" s="111"/>
    </row>
    <row r="517" spans="1:10" ht="15" thickBot="1" x14ac:dyDescent="0.35">
      <c r="A517" s="37"/>
      <c r="B517" s="108"/>
      <c r="C517" s="110" t="s">
        <v>283</v>
      </c>
      <c r="D517" s="110"/>
      <c r="E517" s="53">
        <f>E512/(E515+100)*100</f>
        <v>0</v>
      </c>
      <c r="F517" s="110" t="str">
        <f>(E66)</f>
        <v>Gallons</v>
      </c>
      <c r="G517" s="110"/>
      <c r="H517" s="111"/>
      <c r="J517" s="38" t="s">
        <v>204</v>
      </c>
    </row>
    <row r="518" spans="1:10" x14ac:dyDescent="0.3">
      <c r="B518" s="108"/>
      <c r="C518" s="110"/>
      <c r="D518" s="110"/>
      <c r="E518" s="110"/>
      <c r="F518" s="110"/>
      <c r="G518" s="110"/>
      <c r="H518" s="111"/>
    </row>
    <row r="519" spans="1:10" ht="15" thickBot="1" x14ac:dyDescent="0.35">
      <c r="B519" s="108"/>
      <c r="C519" s="110"/>
      <c r="D519" s="110"/>
      <c r="E519" s="110"/>
      <c r="F519" s="110"/>
      <c r="G519" s="116" t="s">
        <v>47</v>
      </c>
      <c r="H519" s="111"/>
    </row>
    <row r="520" spans="1:10" ht="15" thickBot="1" x14ac:dyDescent="0.35">
      <c r="A520" s="45"/>
      <c r="B520" s="108"/>
      <c r="C520" s="110" t="s">
        <v>278</v>
      </c>
      <c r="D520" s="62"/>
      <c r="E520" s="64"/>
      <c r="F520" s="110"/>
      <c r="G520" s="75">
        <v>0.5</v>
      </c>
      <c r="H520" s="111"/>
      <c r="J520" s="46" t="s">
        <v>205</v>
      </c>
    </row>
    <row r="521" spans="1:10" x14ac:dyDescent="0.3">
      <c r="B521" s="108"/>
      <c r="C521" s="110"/>
      <c r="D521" s="110" t="s">
        <v>81</v>
      </c>
      <c r="E521" s="110" t="s">
        <v>46</v>
      </c>
      <c r="F521" s="110"/>
      <c r="G521" s="110"/>
      <c r="H521" s="111"/>
      <c r="J521" s="46"/>
    </row>
    <row r="522" spans="1:10" x14ac:dyDescent="0.3">
      <c r="B522" s="108"/>
      <c r="C522" s="110"/>
      <c r="D522" s="110"/>
      <c r="E522" s="110"/>
      <c r="F522" s="110"/>
      <c r="G522" s="110"/>
      <c r="H522" s="111"/>
      <c r="J522" s="46"/>
    </row>
    <row r="523" spans="1:10" ht="15" thickBot="1" x14ac:dyDescent="0.35">
      <c r="A523" s="45"/>
      <c r="B523" s="108"/>
      <c r="C523" s="110" t="s">
        <v>279</v>
      </c>
      <c r="D523" s="110"/>
      <c r="E523" s="58">
        <v>0</v>
      </c>
      <c r="F523" s="110" t="str">
        <f>(E66)</f>
        <v>Gallons</v>
      </c>
      <c r="G523" s="110"/>
      <c r="H523" s="111"/>
      <c r="J523" s="46" t="s">
        <v>37</v>
      </c>
    </row>
    <row r="524" spans="1:10" x14ac:dyDescent="0.3">
      <c r="B524" s="108"/>
      <c r="C524" s="110"/>
      <c r="D524" s="110"/>
      <c r="E524" s="110"/>
      <c r="F524" s="110"/>
      <c r="G524" s="110"/>
      <c r="H524" s="111"/>
      <c r="J524" s="46"/>
    </row>
    <row r="525" spans="1:10" ht="15" thickBot="1" x14ac:dyDescent="0.35">
      <c r="A525" s="45"/>
      <c r="B525" s="108"/>
      <c r="C525" s="110" t="s">
        <v>280</v>
      </c>
      <c r="D525" s="110"/>
      <c r="E525" s="58">
        <v>0</v>
      </c>
      <c r="F525" s="110" t="str">
        <f>(E66)</f>
        <v>Gallons</v>
      </c>
      <c r="G525" s="110"/>
      <c r="H525" s="111"/>
      <c r="J525" s="46" t="s">
        <v>38</v>
      </c>
    </row>
    <row r="526" spans="1:10" x14ac:dyDescent="0.3">
      <c r="B526" s="108"/>
      <c r="C526" s="110"/>
      <c r="D526" s="110"/>
      <c r="E526" s="110"/>
      <c r="F526" s="110"/>
      <c r="G526" s="110"/>
      <c r="H526" s="111"/>
    </row>
    <row r="527" spans="1:10" ht="15" thickBot="1" x14ac:dyDescent="0.35">
      <c r="A527" s="37"/>
      <c r="B527" s="108"/>
      <c r="C527" s="110" t="s">
        <v>284</v>
      </c>
      <c r="D527" s="110"/>
      <c r="E527" s="53">
        <f>SUM(E523-E525)</f>
        <v>0</v>
      </c>
      <c r="F527" s="110" t="str">
        <f>(E66)</f>
        <v>Gallons</v>
      </c>
      <c r="G527" s="110"/>
      <c r="H527" s="111"/>
      <c r="J527" s="38" t="s">
        <v>202</v>
      </c>
    </row>
    <row r="528" spans="1:10" x14ac:dyDescent="0.3">
      <c r="B528" s="108"/>
      <c r="C528" s="110"/>
      <c r="D528" s="110"/>
      <c r="E528" s="110"/>
      <c r="F528" s="110"/>
      <c r="G528" s="110"/>
      <c r="H528" s="111"/>
    </row>
    <row r="529" spans="1:10" x14ac:dyDescent="0.3">
      <c r="B529" s="108"/>
      <c r="C529" s="110"/>
      <c r="D529" s="110"/>
      <c r="E529" s="110"/>
      <c r="F529" s="110"/>
      <c r="G529" s="110"/>
      <c r="H529" s="111"/>
    </row>
    <row r="530" spans="1:10" ht="15" thickBot="1" x14ac:dyDescent="0.35">
      <c r="A530" s="45"/>
      <c r="B530" s="108"/>
      <c r="C530" s="110" t="s">
        <v>282</v>
      </c>
      <c r="D530" s="110"/>
      <c r="E530" s="62">
        <v>0</v>
      </c>
      <c r="F530" s="110" t="s">
        <v>24</v>
      </c>
      <c r="G530" s="110"/>
      <c r="H530" s="111"/>
      <c r="J530" s="46" t="s">
        <v>203</v>
      </c>
    </row>
    <row r="531" spans="1:10" x14ac:dyDescent="0.3">
      <c r="B531" s="108"/>
      <c r="C531" s="110"/>
      <c r="D531" s="110"/>
      <c r="E531" s="110"/>
      <c r="F531" s="110"/>
      <c r="G531" s="110"/>
      <c r="H531" s="111"/>
    </row>
    <row r="532" spans="1:10" ht="15" thickBot="1" x14ac:dyDescent="0.35">
      <c r="A532" s="37"/>
      <c r="B532" s="108"/>
      <c r="C532" s="110" t="s">
        <v>283</v>
      </c>
      <c r="D532" s="110"/>
      <c r="E532" s="53">
        <f>E527/(E530+100)*100</f>
        <v>0</v>
      </c>
      <c r="F532" s="110" t="str">
        <f>(E66)</f>
        <v>Gallons</v>
      </c>
      <c r="G532" s="110"/>
      <c r="H532" s="111"/>
      <c r="J532" s="38" t="s">
        <v>204</v>
      </c>
    </row>
    <row r="533" spans="1:10" ht="15" thickBot="1" x14ac:dyDescent="0.35">
      <c r="B533" s="117"/>
      <c r="C533" s="118"/>
      <c r="D533" s="118"/>
      <c r="E533" s="118"/>
      <c r="F533" s="118"/>
      <c r="G533" s="118"/>
      <c r="H533" s="119"/>
    </row>
    <row r="534" spans="1:10" ht="15" thickTop="1" x14ac:dyDescent="0.3"/>
    <row r="535" spans="1:10" ht="15" thickBot="1" x14ac:dyDescent="0.35"/>
    <row r="536" spans="1:10" ht="15" thickTop="1" x14ac:dyDescent="0.3">
      <c r="B536" s="105"/>
      <c r="C536" s="106"/>
      <c r="D536" s="106"/>
      <c r="E536" s="106"/>
      <c r="F536" s="106"/>
      <c r="G536" s="106"/>
      <c r="H536" s="107"/>
    </row>
    <row r="537" spans="1:10" x14ac:dyDescent="0.3">
      <c r="B537" s="108"/>
      <c r="C537" s="109" t="s">
        <v>95</v>
      </c>
      <c r="D537" s="110"/>
      <c r="E537" s="110"/>
      <c r="F537" s="110"/>
      <c r="G537" s="110"/>
      <c r="H537" s="111"/>
    </row>
    <row r="538" spans="1:10" x14ac:dyDescent="0.3">
      <c r="B538" s="108"/>
      <c r="C538" s="110"/>
      <c r="D538" s="110"/>
      <c r="E538" s="110"/>
      <c r="F538" s="110"/>
      <c r="G538" s="110"/>
      <c r="H538" s="111"/>
    </row>
    <row r="539" spans="1:10" x14ac:dyDescent="0.3">
      <c r="B539" s="108"/>
      <c r="C539" s="114" t="s">
        <v>21</v>
      </c>
      <c r="D539" s="114" t="s">
        <v>22</v>
      </c>
      <c r="E539" s="115" t="s">
        <v>23</v>
      </c>
      <c r="F539" s="110"/>
      <c r="G539" s="110"/>
      <c r="H539" s="111"/>
    </row>
    <row r="540" spans="1:10" x14ac:dyDescent="0.3">
      <c r="B540" s="108"/>
      <c r="C540" s="110"/>
      <c r="D540" s="110"/>
      <c r="E540" s="110"/>
      <c r="F540" s="110"/>
      <c r="G540" s="110"/>
      <c r="H540" s="111"/>
    </row>
    <row r="541" spans="1:10" x14ac:dyDescent="0.3">
      <c r="B541" s="108"/>
      <c r="C541" s="116" t="s">
        <v>45</v>
      </c>
      <c r="D541" s="110"/>
      <c r="E541" s="110"/>
      <c r="F541" s="110"/>
      <c r="G541" s="110"/>
      <c r="H541" s="111"/>
    </row>
    <row r="542" spans="1:10" ht="15" thickBot="1" x14ac:dyDescent="0.35">
      <c r="B542" s="108"/>
      <c r="C542" s="110"/>
      <c r="D542" s="110"/>
      <c r="E542" s="110"/>
      <c r="F542" s="110"/>
      <c r="G542" s="116" t="s">
        <v>47</v>
      </c>
      <c r="H542" s="111"/>
    </row>
    <row r="543" spans="1:10" ht="15" thickBot="1" x14ac:dyDescent="0.35">
      <c r="A543" s="45"/>
      <c r="B543" s="108"/>
      <c r="C543" s="110" t="s">
        <v>278</v>
      </c>
      <c r="D543" s="62"/>
      <c r="E543" s="64"/>
      <c r="F543" s="113"/>
      <c r="G543" s="75">
        <v>0.5</v>
      </c>
      <c r="H543" s="111"/>
      <c r="J543" s="46" t="s">
        <v>205</v>
      </c>
    </row>
    <row r="544" spans="1:10" x14ac:dyDescent="0.3">
      <c r="B544" s="108"/>
      <c r="C544" s="110"/>
      <c r="D544" s="110" t="s">
        <v>81</v>
      </c>
      <c r="E544" s="110" t="s">
        <v>46</v>
      </c>
      <c r="F544" s="110"/>
      <c r="G544" s="110"/>
      <c r="H544" s="111"/>
      <c r="J544" s="46"/>
    </row>
    <row r="545" spans="1:10" x14ac:dyDescent="0.3">
      <c r="B545" s="108"/>
      <c r="C545" s="110"/>
      <c r="D545" s="110"/>
      <c r="E545" s="110"/>
      <c r="F545" s="110"/>
      <c r="G545" s="110"/>
      <c r="H545" s="111"/>
      <c r="J545" s="46"/>
    </row>
    <row r="546" spans="1:10" ht="15" thickBot="1" x14ac:dyDescent="0.35">
      <c r="A546" s="45"/>
      <c r="B546" s="108"/>
      <c r="C546" s="110" t="s">
        <v>279</v>
      </c>
      <c r="D546" s="110"/>
      <c r="E546" s="58">
        <v>0</v>
      </c>
      <c r="F546" s="110" t="str">
        <f>(E66)</f>
        <v>Gallons</v>
      </c>
      <c r="G546" s="115"/>
      <c r="H546" s="111"/>
      <c r="J546" s="46" t="s">
        <v>37</v>
      </c>
    </row>
    <row r="547" spans="1:10" x14ac:dyDescent="0.3">
      <c r="B547" s="108"/>
      <c r="C547" s="110"/>
      <c r="D547" s="110"/>
      <c r="E547" s="110"/>
      <c r="F547" s="110"/>
      <c r="G547" s="110"/>
      <c r="H547" s="111"/>
      <c r="J547" s="46"/>
    </row>
    <row r="548" spans="1:10" ht="15" thickBot="1" x14ac:dyDescent="0.35">
      <c r="A548" s="45"/>
      <c r="B548" s="108"/>
      <c r="C548" s="110" t="s">
        <v>280</v>
      </c>
      <c r="D548" s="110"/>
      <c r="E548" s="58">
        <v>0</v>
      </c>
      <c r="F548" s="110" t="str">
        <f>(E66)</f>
        <v>Gallons</v>
      </c>
      <c r="G548" s="110"/>
      <c r="H548" s="111"/>
      <c r="J548" s="46" t="s">
        <v>38</v>
      </c>
    </row>
    <row r="549" spans="1:10" x14ac:dyDescent="0.3">
      <c r="B549" s="108"/>
      <c r="C549" s="110"/>
      <c r="D549" s="110"/>
      <c r="E549" s="110"/>
      <c r="F549" s="110"/>
      <c r="G549" s="110"/>
      <c r="H549" s="111"/>
    </row>
    <row r="550" spans="1:10" ht="15" thickBot="1" x14ac:dyDescent="0.35">
      <c r="A550" s="37"/>
      <c r="B550" s="108"/>
      <c r="C550" s="110" t="s">
        <v>284</v>
      </c>
      <c r="D550" s="110"/>
      <c r="E550" s="53">
        <f>SUM(E546-E548)</f>
        <v>0</v>
      </c>
      <c r="F550" s="110" t="str">
        <f>(E66)</f>
        <v>Gallons</v>
      </c>
      <c r="G550" s="110"/>
      <c r="H550" s="111"/>
      <c r="J550" s="38" t="s">
        <v>202</v>
      </c>
    </row>
    <row r="551" spans="1:10" x14ac:dyDescent="0.3">
      <c r="B551" s="108"/>
      <c r="C551" s="110"/>
      <c r="D551" s="110"/>
      <c r="E551" s="110"/>
      <c r="F551" s="110"/>
      <c r="G551" s="110"/>
      <c r="H551" s="111"/>
    </row>
    <row r="552" spans="1:10" x14ac:dyDescent="0.3">
      <c r="B552" s="108"/>
      <c r="C552" s="110"/>
      <c r="D552" s="110"/>
      <c r="E552" s="110"/>
      <c r="F552" s="110"/>
      <c r="G552" s="110"/>
      <c r="H552" s="111"/>
    </row>
    <row r="553" spans="1:10" ht="15" thickBot="1" x14ac:dyDescent="0.35">
      <c r="A553" s="45"/>
      <c r="B553" s="108"/>
      <c r="C553" s="110" t="s">
        <v>282</v>
      </c>
      <c r="D553" s="110"/>
      <c r="E553" s="62">
        <v>0</v>
      </c>
      <c r="F553" s="110" t="s">
        <v>24</v>
      </c>
      <c r="G553" s="110"/>
      <c r="H553" s="111"/>
      <c r="J553" s="46" t="s">
        <v>203</v>
      </c>
    </row>
    <row r="554" spans="1:10" x14ac:dyDescent="0.3">
      <c r="B554" s="108"/>
      <c r="C554" s="110"/>
      <c r="D554" s="110"/>
      <c r="E554" s="110"/>
      <c r="F554" s="110"/>
      <c r="G554" s="110"/>
      <c r="H554" s="111"/>
    </row>
    <row r="555" spans="1:10" ht="15" thickBot="1" x14ac:dyDescent="0.35">
      <c r="A555" s="37"/>
      <c r="B555" s="108"/>
      <c r="C555" s="110" t="s">
        <v>283</v>
      </c>
      <c r="D555" s="110"/>
      <c r="E555" s="53">
        <f>E550/(E553+100)*100</f>
        <v>0</v>
      </c>
      <c r="F555" s="110" t="str">
        <f>(E66)</f>
        <v>Gallons</v>
      </c>
      <c r="G555" s="110"/>
      <c r="H555" s="111"/>
      <c r="J555" s="38" t="s">
        <v>204</v>
      </c>
    </row>
    <row r="556" spans="1:10" x14ac:dyDescent="0.3">
      <c r="B556" s="108"/>
      <c r="C556" s="110"/>
      <c r="D556" s="110"/>
      <c r="E556" s="110"/>
      <c r="F556" s="110"/>
      <c r="G556" s="110"/>
      <c r="H556" s="111"/>
    </row>
    <row r="557" spans="1:10" ht="15" thickBot="1" x14ac:dyDescent="0.35">
      <c r="B557" s="108"/>
      <c r="C557" s="110"/>
      <c r="D557" s="110"/>
      <c r="E557" s="110"/>
      <c r="F557" s="110"/>
      <c r="G557" s="116" t="s">
        <v>47</v>
      </c>
      <c r="H557" s="111"/>
    </row>
    <row r="558" spans="1:10" ht="15" thickBot="1" x14ac:dyDescent="0.35">
      <c r="A558" s="45"/>
      <c r="B558" s="108"/>
      <c r="C558" s="110" t="s">
        <v>278</v>
      </c>
      <c r="D558" s="62"/>
      <c r="E558" s="64"/>
      <c r="F558" s="110"/>
      <c r="G558" s="75">
        <v>0.5</v>
      </c>
      <c r="H558" s="111"/>
      <c r="J558" s="46" t="s">
        <v>205</v>
      </c>
    </row>
    <row r="559" spans="1:10" x14ac:dyDescent="0.3">
      <c r="B559" s="108"/>
      <c r="C559" s="110"/>
      <c r="D559" s="110" t="s">
        <v>81</v>
      </c>
      <c r="E559" s="110" t="s">
        <v>46</v>
      </c>
      <c r="F559" s="110"/>
      <c r="G559" s="110"/>
      <c r="H559" s="111"/>
      <c r="J559" s="46"/>
    </row>
    <row r="560" spans="1:10" x14ac:dyDescent="0.3">
      <c r="B560" s="108"/>
      <c r="C560" s="110"/>
      <c r="D560" s="110"/>
      <c r="E560" s="110"/>
      <c r="F560" s="110"/>
      <c r="G560" s="110"/>
      <c r="H560" s="111"/>
      <c r="J560" s="46"/>
    </row>
    <row r="561" spans="1:10" ht="15" thickBot="1" x14ac:dyDescent="0.35">
      <c r="A561" s="45"/>
      <c r="B561" s="108"/>
      <c r="C561" s="110" t="s">
        <v>279</v>
      </c>
      <c r="D561" s="110"/>
      <c r="E561" s="58">
        <v>0</v>
      </c>
      <c r="F561" s="110" t="str">
        <f>(E66)</f>
        <v>Gallons</v>
      </c>
      <c r="G561" s="110"/>
      <c r="H561" s="111"/>
      <c r="J561" s="46" t="s">
        <v>37</v>
      </c>
    </row>
    <row r="562" spans="1:10" x14ac:dyDescent="0.3">
      <c r="B562" s="108"/>
      <c r="C562" s="110"/>
      <c r="D562" s="110"/>
      <c r="E562" s="110"/>
      <c r="F562" s="110"/>
      <c r="G562" s="110"/>
      <c r="H562" s="111"/>
      <c r="J562" s="46"/>
    </row>
    <row r="563" spans="1:10" ht="15" thickBot="1" x14ac:dyDescent="0.35">
      <c r="A563" s="45"/>
      <c r="B563" s="108"/>
      <c r="C563" s="110" t="s">
        <v>280</v>
      </c>
      <c r="D563" s="110"/>
      <c r="E563" s="58">
        <v>0</v>
      </c>
      <c r="F563" s="110" t="str">
        <f>(E66)</f>
        <v>Gallons</v>
      </c>
      <c r="G563" s="110"/>
      <c r="H563" s="111"/>
      <c r="J563" s="46" t="s">
        <v>38</v>
      </c>
    </row>
    <row r="564" spans="1:10" x14ac:dyDescent="0.3">
      <c r="B564" s="108"/>
      <c r="C564" s="110"/>
      <c r="D564" s="110"/>
      <c r="E564" s="110"/>
      <c r="F564" s="110"/>
      <c r="G564" s="110"/>
      <c r="H564" s="111"/>
    </row>
    <row r="565" spans="1:10" ht="15" thickBot="1" x14ac:dyDescent="0.35">
      <c r="A565" s="37"/>
      <c r="B565" s="108"/>
      <c r="C565" s="110" t="s">
        <v>284</v>
      </c>
      <c r="D565" s="110"/>
      <c r="E565" s="53">
        <f>SUM(E561-E563)</f>
        <v>0</v>
      </c>
      <c r="F565" s="110" t="str">
        <f>(E66)</f>
        <v>Gallons</v>
      </c>
      <c r="G565" s="110"/>
      <c r="H565" s="111"/>
      <c r="J565" s="38" t="s">
        <v>202</v>
      </c>
    </row>
    <row r="566" spans="1:10" x14ac:dyDescent="0.3">
      <c r="B566" s="108"/>
      <c r="C566" s="110"/>
      <c r="D566" s="110"/>
      <c r="E566" s="110"/>
      <c r="F566" s="110"/>
      <c r="G566" s="110"/>
      <c r="H566" s="111"/>
    </row>
    <row r="567" spans="1:10" x14ac:dyDescent="0.3">
      <c r="B567" s="108"/>
      <c r="C567" s="110"/>
      <c r="D567" s="110"/>
      <c r="E567" s="110"/>
      <c r="F567" s="110"/>
      <c r="G567" s="110"/>
      <c r="H567" s="111"/>
    </row>
    <row r="568" spans="1:10" ht="15" thickBot="1" x14ac:dyDescent="0.35">
      <c r="A568" s="45"/>
      <c r="B568" s="108"/>
      <c r="C568" s="110" t="s">
        <v>282</v>
      </c>
      <c r="D568" s="110"/>
      <c r="E568" s="62">
        <v>0</v>
      </c>
      <c r="F568" s="110" t="s">
        <v>24</v>
      </c>
      <c r="G568" s="110"/>
      <c r="H568" s="111"/>
      <c r="J568" s="46" t="s">
        <v>203</v>
      </c>
    </row>
    <row r="569" spans="1:10" x14ac:dyDescent="0.3">
      <c r="B569" s="108"/>
      <c r="C569" s="110"/>
      <c r="D569" s="110"/>
      <c r="E569" s="110"/>
      <c r="F569" s="110"/>
      <c r="G569" s="110"/>
      <c r="H569" s="111"/>
    </row>
    <row r="570" spans="1:10" ht="15" thickBot="1" x14ac:dyDescent="0.35">
      <c r="A570" s="37"/>
      <c r="B570" s="108"/>
      <c r="C570" s="110" t="s">
        <v>283</v>
      </c>
      <c r="D570" s="110"/>
      <c r="E570" s="53">
        <f>E565/(E568+100)*100</f>
        <v>0</v>
      </c>
      <c r="F570" s="110" t="str">
        <f>(E66)</f>
        <v>Gallons</v>
      </c>
      <c r="G570" s="110"/>
      <c r="H570" s="111"/>
      <c r="J570" s="38" t="s">
        <v>204</v>
      </c>
    </row>
    <row r="571" spans="1:10" x14ac:dyDescent="0.3">
      <c r="B571" s="108"/>
      <c r="C571" s="110"/>
      <c r="D571" s="110"/>
      <c r="E571" s="110"/>
      <c r="F571" s="110"/>
      <c r="G571" s="110"/>
      <c r="H571" s="111"/>
    </row>
    <row r="572" spans="1:10" ht="15" thickBot="1" x14ac:dyDescent="0.35">
      <c r="B572" s="108"/>
      <c r="C572" s="110"/>
      <c r="D572" s="110"/>
      <c r="E572" s="110"/>
      <c r="F572" s="110"/>
      <c r="G572" s="116" t="s">
        <v>47</v>
      </c>
      <c r="H572" s="111"/>
    </row>
    <row r="573" spans="1:10" ht="15" thickBot="1" x14ac:dyDescent="0.35">
      <c r="A573" s="45"/>
      <c r="B573" s="108"/>
      <c r="C573" s="110" t="s">
        <v>278</v>
      </c>
      <c r="D573" s="62"/>
      <c r="E573" s="64"/>
      <c r="F573" s="110"/>
      <c r="G573" s="75">
        <v>0.5</v>
      </c>
      <c r="H573" s="111"/>
      <c r="J573" s="46" t="s">
        <v>205</v>
      </c>
    </row>
    <row r="574" spans="1:10" x14ac:dyDescent="0.3">
      <c r="B574" s="108"/>
      <c r="C574" s="110"/>
      <c r="D574" s="110" t="s">
        <v>81</v>
      </c>
      <c r="E574" s="110" t="s">
        <v>46</v>
      </c>
      <c r="F574" s="110"/>
      <c r="G574" s="110"/>
      <c r="H574" s="111"/>
      <c r="J574" s="46"/>
    </row>
    <row r="575" spans="1:10" x14ac:dyDescent="0.3">
      <c r="B575" s="108"/>
      <c r="C575" s="110"/>
      <c r="D575" s="110"/>
      <c r="E575" s="110"/>
      <c r="F575" s="110"/>
      <c r="G575" s="110"/>
      <c r="H575" s="111"/>
      <c r="J575" s="46"/>
    </row>
    <row r="576" spans="1:10" ht="15" thickBot="1" x14ac:dyDescent="0.35">
      <c r="A576" s="45"/>
      <c r="B576" s="108"/>
      <c r="C576" s="110" t="s">
        <v>279</v>
      </c>
      <c r="D576" s="110"/>
      <c r="E576" s="58">
        <v>0</v>
      </c>
      <c r="F576" s="110" t="str">
        <f>(E66)</f>
        <v>Gallons</v>
      </c>
      <c r="G576" s="110"/>
      <c r="H576" s="111"/>
      <c r="J576" s="46" t="s">
        <v>37</v>
      </c>
    </row>
    <row r="577" spans="1:17" x14ac:dyDescent="0.3">
      <c r="B577" s="108"/>
      <c r="C577" s="110"/>
      <c r="D577" s="110"/>
      <c r="E577" s="110"/>
      <c r="F577" s="110"/>
      <c r="G577" s="110"/>
      <c r="H577" s="111"/>
      <c r="J577" s="46"/>
    </row>
    <row r="578" spans="1:17" ht="15" thickBot="1" x14ac:dyDescent="0.35">
      <c r="A578" s="45"/>
      <c r="B578" s="108"/>
      <c r="C578" s="110" t="s">
        <v>280</v>
      </c>
      <c r="D578" s="110"/>
      <c r="E578" s="58">
        <v>0</v>
      </c>
      <c r="F578" s="110" t="str">
        <f>(E66)</f>
        <v>Gallons</v>
      </c>
      <c r="G578" s="110"/>
      <c r="H578" s="111"/>
      <c r="J578" s="46" t="s">
        <v>38</v>
      </c>
    </row>
    <row r="579" spans="1:17" x14ac:dyDescent="0.3">
      <c r="B579" s="108"/>
      <c r="C579" s="110"/>
      <c r="D579" s="110"/>
      <c r="E579" s="110"/>
      <c r="F579" s="110"/>
      <c r="G579" s="110"/>
      <c r="H579" s="111"/>
    </row>
    <row r="580" spans="1:17" ht="15" thickBot="1" x14ac:dyDescent="0.35">
      <c r="A580" s="37"/>
      <c r="B580" s="108"/>
      <c r="C580" s="110" t="s">
        <v>284</v>
      </c>
      <c r="D580" s="110"/>
      <c r="E580" s="53">
        <f>SUM(E576-E578)</f>
        <v>0</v>
      </c>
      <c r="F580" s="110" t="str">
        <f>(E66)</f>
        <v>Gallons</v>
      </c>
      <c r="G580" s="110"/>
      <c r="H580" s="111"/>
      <c r="J580" s="38" t="s">
        <v>202</v>
      </c>
    </row>
    <row r="581" spans="1:17" x14ac:dyDescent="0.3">
      <c r="B581" s="108"/>
      <c r="C581" s="110"/>
      <c r="D581" s="110"/>
      <c r="E581" s="110"/>
      <c r="F581" s="110"/>
      <c r="G581" s="110"/>
      <c r="H581" s="111"/>
    </row>
    <row r="582" spans="1:17" x14ac:dyDescent="0.3">
      <c r="B582" s="108"/>
      <c r="C582" s="110"/>
      <c r="D582" s="110"/>
      <c r="E582" s="110"/>
      <c r="F582" s="110"/>
      <c r="G582" s="110"/>
      <c r="H582" s="111"/>
    </row>
    <row r="583" spans="1:17" ht="15" thickBot="1" x14ac:dyDescent="0.35">
      <c r="A583" s="45"/>
      <c r="B583" s="108"/>
      <c r="C583" s="110" t="s">
        <v>282</v>
      </c>
      <c r="D583" s="110"/>
      <c r="E583" s="62">
        <v>0</v>
      </c>
      <c r="F583" s="110" t="s">
        <v>24</v>
      </c>
      <c r="G583" s="110"/>
      <c r="H583" s="111"/>
      <c r="J583" s="46" t="s">
        <v>203</v>
      </c>
    </row>
    <row r="584" spans="1:17" x14ac:dyDescent="0.3">
      <c r="B584" s="108"/>
      <c r="C584" s="110"/>
      <c r="D584" s="110"/>
      <c r="E584" s="110"/>
      <c r="F584" s="110"/>
      <c r="G584" s="110"/>
      <c r="H584" s="111"/>
    </row>
    <row r="585" spans="1:17" ht="15" thickBot="1" x14ac:dyDescent="0.35">
      <c r="A585" s="37"/>
      <c r="B585" s="108"/>
      <c r="C585" s="110" t="s">
        <v>283</v>
      </c>
      <c r="D585" s="110"/>
      <c r="E585" s="53">
        <f>E580/(E583+100)*100</f>
        <v>0</v>
      </c>
      <c r="F585" s="110" t="str">
        <f>(E66)</f>
        <v>Gallons</v>
      </c>
      <c r="G585" s="110"/>
      <c r="H585" s="111"/>
      <c r="J585" s="38" t="s">
        <v>204</v>
      </c>
    </row>
    <row r="586" spans="1:17" ht="15" thickBot="1" x14ac:dyDescent="0.35">
      <c r="B586" s="117"/>
      <c r="C586" s="118"/>
      <c r="D586" s="118"/>
      <c r="E586" s="118"/>
      <c r="F586" s="118"/>
      <c r="G586" s="118"/>
      <c r="H586" s="119"/>
    </row>
    <row r="587" spans="1:17" ht="15" thickTop="1" x14ac:dyDescent="0.3">
      <c r="B587" s="85"/>
      <c r="C587" s="85"/>
      <c r="D587" s="85"/>
      <c r="E587" s="85"/>
      <c r="F587" s="85"/>
      <c r="G587" s="85"/>
      <c r="H587" s="85"/>
      <c r="I587" s="85"/>
      <c r="K587" s="85"/>
      <c r="L587" s="85"/>
      <c r="M587" s="85"/>
      <c r="N587" s="85"/>
      <c r="O587" s="85"/>
      <c r="P587" s="85"/>
      <c r="Q587" s="85"/>
    </row>
    <row r="588" spans="1:17" ht="15" thickBot="1" x14ac:dyDescent="0.35">
      <c r="B588" s="85"/>
      <c r="C588" s="85"/>
      <c r="D588" s="85"/>
      <c r="E588" s="85"/>
      <c r="F588" s="85"/>
      <c r="G588" s="85"/>
      <c r="H588" s="85"/>
      <c r="I588" s="85"/>
      <c r="K588" s="85"/>
      <c r="L588" s="85"/>
      <c r="M588" s="85"/>
      <c r="N588" s="85"/>
      <c r="O588" s="85"/>
      <c r="P588" s="85"/>
      <c r="Q588" s="85"/>
    </row>
    <row r="589" spans="1:17" ht="15" thickTop="1" x14ac:dyDescent="0.3">
      <c r="B589" s="105"/>
      <c r="C589" s="106"/>
      <c r="D589" s="106"/>
      <c r="E589" s="106"/>
      <c r="F589" s="106"/>
      <c r="G589" s="106"/>
      <c r="H589" s="107"/>
      <c r="I589" s="85"/>
      <c r="K589" s="85"/>
      <c r="L589" s="85"/>
      <c r="M589" s="85"/>
      <c r="N589" s="85"/>
      <c r="O589" s="85"/>
      <c r="P589" s="85"/>
      <c r="Q589" s="85"/>
    </row>
    <row r="590" spans="1:17" x14ac:dyDescent="0.3">
      <c r="B590" s="108"/>
      <c r="C590" s="109" t="s">
        <v>95</v>
      </c>
      <c r="D590" s="110"/>
      <c r="E590" s="110"/>
      <c r="F590" s="110"/>
      <c r="G590" s="110"/>
      <c r="H590" s="111"/>
      <c r="I590" s="85"/>
      <c r="K590" s="85"/>
      <c r="L590" s="85"/>
      <c r="M590" s="85"/>
      <c r="N590" s="85"/>
      <c r="O590" s="85"/>
      <c r="P590" s="85"/>
      <c r="Q590" s="85"/>
    </row>
    <row r="591" spans="1:17" x14ac:dyDescent="0.3">
      <c r="B591" s="108"/>
      <c r="C591" s="110"/>
      <c r="D591" s="110"/>
      <c r="E591" s="110"/>
      <c r="F591" s="110"/>
      <c r="G591" s="110"/>
      <c r="H591" s="111"/>
      <c r="I591" s="85"/>
      <c r="K591" s="85"/>
      <c r="L591" s="85"/>
      <c r="M591" s="85"/>
      <c r="N591" s="85"/>
      <c r="O591" s="85"/>
      <c r="P591" s="85"/>
      <c r="Q591" s="85"/>
    </row>
    <row r="592" spans="1:17" x14ac:dyDescent="0.3">
      <c r="B592" s="108"/>
      <c r="C592" s="114" t="s">
        <v>21</v>
      </c>
      <c r="D592" s="114" t="s">
        <v>22</v>
      </c>
      <c r="E592" s="115" t="s">
        <v>23</v>
      </c>
      <c r="F592" s="110"/>
      <c r="G592" s="110"/>
      <c r="H592" s="111"/>
      <c r="I592" s="85"/>
      <c r="K592" s="85"/>
      <c r="L592" s="85"/>
      <c r="M592" s="85"/>
      <c r="N592" s="85"/>
      <c r="O592" s="85"/>
      <c r="P592" s="85"/>
      <c r="Q592" s="85"/>
    </row>
    <row r="593" spans="1:17" x14ac:dyDescent="0.3">
      <c r="B593" s="108"/>
      <c r="C593" s="110"/>
      <c r="D593" s="110"/>
      <c r="E593" s="110"/>
      <c r="F593" s="110"/>
      <c r="G593" s="110"/>
      <c r="H593" s="111"/>
      <c r="I593" s="85"/>
      <c r="K593" s="85"/>
      <c r="L593" s="85"/>
      <c r="M593" s="85"/>
      <c r="N593" s="85"/>
      <c r="O593" s="85"/>
      <c r="P593" s="85"/>
      <c r="Q593" s="85"/>
    </row>
    <row r="594" spans="1:17" x14ac:dyDescent="0.3">
      <c r="B594" s="108"/>
      <c r="C594" s="116" t="s">
        <v>45</v>
      </c>
      <c r="D594" s="110"/>
      <c r="E594" s="110"/>
      <c r="F594" s="110"/>
      <c r="G594" s="110"/>
      <c r="H594" s="111"/>
      <c r="I594" s="85"/>
      <c r="K594" s="85"/>
      <c r="L594" s="85"/>
      <c r="M594" s="85"/>
      <c r="N594" s="85"/>
      <c r="O594" s="85"/>
      <c r="P594" s="85"/>
      <c r="Q594" s="85"/>
    </row>
    <row r="595" spans="1:17" ht="15" thickBot="1" x14ac:dyDescent="0.35">
      <c r="B595" s="108"/>
      <c r="C595" s="110"/>
      <c r="D595" s="110"/>
      <c r="E595" s="110"/>
      <c r="F595" s="110"/>
      <c r="G595" s="116" t="s">
        <v>47</v>
      </c>
      <c r="H595" s="111"/>
      <c r="I595" s="85"/>
      <c r="K595" s="85"/>
      <c r="L595" s="85"/>
      <c r="M595" s="85"/>
      <c r="N595" s="85"/>
      <c r="O595" s="85"/>
      <c r="P595" s="85"/>
      <c r="Q595" s="85"/>
    </row>
    <row r="596" spans="1:17" ht="15" thickBot="1" x14ac:dyDescent="0.35">
      <c r="A596" s="45"/>
      <c r="B596" s="108"/>
      <c r="C596" s="110" t="s">
        <v>278</v>
      </c>
      <c r="D596" s="62"/>
      <c r="E596" s="64"/>
      <c r="F596" s="113"/>
      <c r="G596" s="75">
        <v>0.5</v>
      </c>
      <c r="H596" s="111"/>
      <c r="I596" s="85"/>
      <c r="J596" s="46" t="s">
        <v>205</v>
      </c>
      <c r="K596" s="85"/>
      <c r="L596" s="85"/>
      <c r="M596" s="85"/>
      <c r="N596" s="85"/>
      <c r="O596" s="85"/>
      <c r="P596" s="85"/>
      <c r="Q596" s="85"/>
    </row>
    <row r="597" spans="1:17" x14ac:dyDescent="0.3">
      <c r="B597" s="108"/>
      <c r="C597" s="110"/>
      <c r="D597" s="110" t="s">
        <v>81</v>
      </c>
      <c r="E597" s="110" t="s">
        <v>46</v>
      </c>
      <c r="F597" s="110"/>
      <c r="G597" s="110"/>
      <c r="H597" s="111"/>
      <c r="I597" s="85"/>
      <c r="J597" s="46"/>
      <c r="K597" s="85"/>
      <c r="L597" s="85"/>
      <c r="M597" s="85"/>
      <c r="N597" s="85"/>
      <c r="O597" s="85"/>
      <c r="P597" s="85"/>
      <c r="Q597" s="85"/>
    </row>
    <row r="598" spans="1:17" x14ac:dyDescent="0.3">
      <c r="B598" s="108"/>
      <c r="C598" s="110"/>
      <c r="D598" s="110"/>
      <c r="E598" s="110"/>
      <c r="F598" s="110"/>
      <c r="G598" s="110"/>
      <c r="H598" s="111"/>
      <c r="I598" s="85"/>
      <c r="J598" s="46"/>
      <c r="K598" s="85"/>
      <c r="L598" s="85"/>
      <c r="M598" s="85"/>
      <c r="N598" s="85"/>
      <c r="O598" s="85"/>
      <c r="P598" s="85"/>
      <c r="Q598" s="85"/>
    </row>
    <row r="599" spans="1:17" ht="15" thickBot="1" x14ac:dyDescent="0.35">
      <c r="A599" s="45"/>
      <c r="B599" s="108"/>
      <c r="C599" s="110" t="s">
        <v>279</v>
      </c>
      <c r="D599" s="110"/>
      <c r="E599" s="58">
        <v>0</v>
      </c>
      <c r="F599" s="110" t="str">
        <f>$F$585</f>
        <v>Gallons</v>
      </c>
      <c r="G599" s="115"/>
      <c r="H599" s="111"/>
      <c r="I599" s="85"/>
      <c r="J599" s="46" t="s">
        <v>37</v>
      </c>
      <c r="K599" s="85"/>
      <c r="L599" s="85"/>
      <c r="M599" s="85"/>
      <c r="N599" s="85"/>
      <c r="O599" s="85"/>
      <c r="P599" s="85"/>
      <c r="Q599" s="85"/>
    </row>
    <row r="600" spans="1:17" x14ac:dyDescent="0.3">
      <c r="B600" s="108"/>
      <c r="C600" s="110"/>
      <c r="D600" s="110"/>
      <c r="E600" s="110"/>
      <c r="F600" s="110"/>
      <c r="G600" s="110"/>
      <c r="H600" s="111"/>
      <c r="I600" s="85"/>
      <c r="J600" s="46"/>
      <c r="K600" s="85"/>
      <c r="L600" s="85"/>
      <c r="M600" s="85"/>
      <c r="N600" s="85"/>
      <c r="O600" s="85"/>
      <c r="P600" s="85"/>
      <c r="Q600" s="85"/>
    </row>
    <row r="601" spans="1:17" ht="15" thickBot="1" x14ac:dyDescent="0.35">
      <c r="A601" s="45"/>
      <c r="B601" s="108"/>
      <c r="C601" s="110" t="s">
        <v>280</v>
      </c>
      <c r="D601" s="110"/>
      <c r="E601" s="58">
        <v>0</v>
      </c>
      <c r="F601" s="110" t="str">
        <f>$F$585</f>
        <v>Gallons</v>
      </c>
      <c r="G601" s="110"/>
      <c r="H601" s="111"/>
      <c r="I601" s="85"/>
      <c r="J601" s="46" t="s">
        <v>38</v>
      </c>
      <c r="K601" s="85"/>
      <c r="L601" s="85"/>
      <c r="M601" s="85"/>
      <c r="N601" s="85"/>
      <c r="O601" s="85"/>
      <c r="P601" s="85"/>
      <c r="Q601" s="85"/>
    </row>
    <row r="602" spans="1:17" x14ac:dyDescent="0.3">
      <c r="B602" s="108"/>
      <c r="C602" s="110"/>
      <c r="D602" s="110"/>
      <c r="E602" s="110"/>
      <c r="F602" s="110"/>
      <c r="G602" s="110"/>
      <c r="H602" s="111"/>
      <c r="I602" s="85"/>
      <c r="K602" s="85"/>
      <c r="L602" s="85"/>
      <c r="M602" s="85"/>
      <c r="N602" s="85"/>
      <c r="O602" s="85"/>
      <c r="P602" s="85"/>
      <c r="Q602" s="85"/>
    </row>
    <row r="603" spans="1:17" ht="15" thickBot="1" x14ac:dyDescent="0.35">
      <c r="A603" s="37"/>
      <c r="B603" s="108"/>
      <c r="C603" s="110" t="s">
        <v>284</v>
      </c>
      <c r="D603" s="110"/>
      <c r="E603" s="53">
        <f>SUM(E599-E601)</f>
        <v>0</v>
      </c>
      <c r="F603" s="110" t="str">
        <f>$F$585</f>
        <v>Gallons</v>
      </c>
      <c r="G603" s="110"/>
      <c r="H603" s="111"/>
      <c r="I603" s="85"/>
      <c r="J603" s="38" t="s">
        <v>202</v>
      </c>
      <c r="K603" s="85"/>
      <c r="L603" s="85"/>
      <c r="M603" s="85"/>
      <c r="N603" s="85"/>
      <c r="O603" s="85"/>
      <c r="P603" s="85"/>
      <c r="Q603" s="85"/>
    </row>
    <row r="604" spans="1:17" x14ac:dyDescent="0.3">
      <c r="B604" s="108"/>
      <c r="C604" s="110"/>
      <c r="D604" s="110"/>
      <c r="E604" s="110"/>
      <c r="F604" s="110"/>
      <c r="G604" s="110"/>
      <c r="H604" s="111"/>
      <c r="I604" s="85"/>
      <c r="K604" s="85"/>
      <c r="L604" s="85"/>
      <c r="M604" s="85"/>
      <c r="N604" s="85"/>
      <c r="O604" s="85"/>
      <c r="P604" s="85"/>
      <c r="Q604" s="85"/>
    </row>
    <row r="605" spans="1:17" x14ac:dyDescent="0.3">
      <c r="B605" s="108"/>
      <c r="C605" s="110"/>
      <c r="D605" s="110"/>
      <c r="E605" s="110"/>
      <c r="F605" s="110"/>
      <c r="G605" s="110"/>
      <c r="H605" s="111"/>
      <c r="I605" s="85"/>
      <c r="K605" s="85"/>
      <c r="L605" s="85"/>
      <c r="M605" s="85"/>
      <c r="N605" s="85"/>
      <c r="O605" s="85"/>
      <c r="P605" s="85"/>
      <c r="Q605" s="85"/>
    </row>
    <row r="606" spans="1:17" ht="15" thickBot="1" x14ac:dyDescent="0.35">
      <c r="A606" s="45"/>
      <c r="B606" s="108"/>
      <c r="C606" s="110" t="s">
        <v>282</v>
      </c>
      <c r="D606" s="110"/>
      <c r="E606" s="62">
        <v>0</v>
      </c>
      <c r="F606" s="110" t="s">
        <v>24</v>
      </c>
      <c r="G606" s="110"/>
      <c r="H606" s="111"/>
      <c r="I606" s="85"/>
      <c r="J606" s="46" t="s">
        <v>203</v>
      </c>
      <c r="K606" s="85"/>
      <c r="L606" s="85"/>
      <c r="M606" s="85"/>
      <c r="N606" s="85"/>
      <c r="O606" s="85"/>
      <c r="P606" s="85"/>
      <c r="Q606" s="85"/>
    </row>
    <row r="607" spans="1:17" x14ac:dyDescent="0.3">
      <c r="B607" s="108"/>
      <c r="C607" s="110"/>
      <c r="D607" s="110"/>
      <c r="E607" s="110"/>
      <c r="F607" s="110"/>
      <c r="G607" s="110"/>
      <c r="H607" s="111"/>
      <c r="I607" s="85"/>
      <c r="K607" s="85"/>
      <c r="L607" s="85"/>
      <c r="M607" s="85"/>
      <c r="N607" s="85"/>
      <c r="O607" s="85"/>
      <c r="P607" s="85"/>
      <c r="Q607" s="85"/>
    </row>
    <row r="608" spans="1:17" ht="15" thickBot="1" x14ac:dyDescent="0.35">
      <c r="A608" s="37"/>
      <c r="B608" s="108"/>
      <c r="C608" s="110" t="s">
        <v>283</v>
      </c>
      <c r="D608" s="110"/>
      <c r="E608" s="53">
        <f>E603/(E606+100)*100</f>
        <v>0</v>
      </c>
      <c r="F608" s="110" t="str">
        <f>$F$585</f>
        <v>Gallons</v>
      </c>
      <c r="G608" s="110"/>
      <c r="H608" s="111"/>
      <c r="I608" s="85"/>
      <c r="J608" s="38" t="s">
        <v>204</v>
      </c>
      <c r="K608" s="85"/>
      <c r="L608" s="85"/>
      <c r="M608" s="85"/>
      <c r="N608" s="85"/>
      <c r="O608" s="85"/>
      <c r="P608" s="85"/>
      <c r="Q608" s="85"/>
    </row>
    <row r="609" spans="1:17" x14ac:dyDescent="0.3">
      <c r="B609" s="108"/>
      <c r="C609" s="110"/>
      <c r="D609" s="110"/>
      <c r="E609" s="110"/>
      <c r="F609" s="110"/>
      <c r="G609" s="110"/>
      <c r="H609" s="111"/>
      <c r="I609" s="85"/>
      <c r="K609" s="85"/>
      <c r="L609" s="85"/>
      <c r="M609" s="85"/>
      <c r="N609" s="85"/>
      <c r="O609" s="85"/>
      <c r="P609" s="85"/>
      <c r="Q609" s="85"/>
    </row>
    <row r="610" spans="1:17" ht="15" thickBot="1" x14ac:dyDescent="0.35">
      <c r="B610" s="108"/>
      <c r="C610" s="110"/>
      <c r="D610" s="110"/>
      <c r="E610" s="110"/>
      <c r="F610" s="110"/>
      <c r="G610" s="116" t="s">
        <v>47</v>
      </c>
      <c r="H610" s="111"/>
      <c r="I610" s="85"/>
      <c r="K610" s="85"/>
      <c r="L610" s="85"/>
      <c r="M610" s="85"/>
      <c r="N610" s="85"/>
      <c r="O610" s="85"/>
      <c r="P610" s="85"/>
      <c r="Q610" s="85"/>
    </row>
    <row r="611" spans="1:17" ht="15" thickBot="1" x14ac:dyDescent="0.35">
      <c r="A611" s="45"/>
      <c r="B611" s="108"/>
      <c r="C611" s="110" t="s">
        <v>278</v>
      </c>
      <c r="D611" s="62"/>
      <c r="E611" s="64"/>
      <c r="F611" s="110"/>
      <c r="G611" s="75">
        <v>0.5</v>
      </c>
      <c r="H611" s="111"/>
      <c r="I611" s="85"/>
      <c r="J611" s="46" t="s">
        <v>205</v>
      </c>
      <c r="K611" s="85"/>
      <c r="L611" s="85"/>
      <c r="M611" s="85"/>
      <c r="N611" s="85"/>
      <c r="O611" s="85"/>
      <c r="P611" s="85"/>
      <c r="Q611" s="85"/>
    </row>
    <row r="612" spans="1:17" x14ac:dyDescent="0.3">
      <c r="B612" s="108"/>
      <c r="C612" s="110"/>
      <c r="D612" s="110" t="s">
        <v>81</v>
      </c>
      <c r="E612" s="110" t="s">
        <v>46</v>
      </c>
      <c r="F612" s="110"/>
      <c r="G612" s="110"/>
      <c r="H612" s="111"/>
      <c r="I612" s="85"/>
      <c r="J612" s="46"/>
      <c r="K612" s="85"/>
      <c r="L612" s="85"/>
      <c r="M612" s="85"/>
      <c r="N612" s="85"/>
      <c r="O612" s="85"/>
      <c r="P612" s="85"/>
      <c r="Q612" s="85"/>
    </row>
    <row r="613" spans="1:17" x14ac:dyDescent="0.3">
      <c r="B613" s="108"/>
      <c r="C613" s="110"/>
      <c r="D613" s="110"/>
      <c r="E613" s="110"/>
      <c r="F613" s="110"/>
      <c r="G613" s="110"/>
      <c r="H613" s="111"/>
      <c r="I613" s="85"/>
      <c r="J613" s="46"/>
      <c r="K613" s="85"/>
      <c r="L613" s="85"/>
      <c r="M613" s="85"/>
      <c r="N613" s="85"/>
      <c r="O613" s="85"/>
      <c r="P613" s="85"/>
      <c r="Q613" s="85"/>
    </row>
    <row r="614" spans="1:17" ht="15" thickBot="1" x14ac:dyDescent="0.35">
      <c r="A614" s="45"/>
      <c r="B614" s="108"/>
      <c r="C614" s="110" t="s">
        <v>279</v>
      </c>
      <c r="D614" s="110"/>
      <c r="E614" s="58">
        <v>0</v>
      </c>
      <c r="F614" s="110" t="str">
        <f>$F$585</f>
        <v>Gallons</v>
      </c>
      <c r="G614" s="110"/>
      <c r="H614" s="111"/>
      <c r="I614" s="85"/>
      <c r="J614" s="46" t="s">
        <v>37</v>
      </c>
      <c r="K614" s="85"/>
      <c r="L614" s="85"/>
      <c r="M614" s="85"/>
      <c r="N614" s="85"/>
      <c r="O614" s="85"/>
      <c r="P614" s="85"/>
      <c r="Q614" s="85"/>
    </row>
    <row r="615" spans="1:17" x14ac:dyDescent="0.3">
      <c r="B615" s="108"/>
      <c r="C615" s="110"/>
      <c r="D615" s="110"/>
      <c r="E615" s="110"/>
      <c r="F615" s="110"/>
      <c r="G615" s="110"/>
      <c r="H615" s="111"/>
      <c r="I615" s="85"/>
      <c r="J615" s="46"/>
      <c r="K615" s="85"/>
      <c r="L615" s="85"/>
      <c r="M615" s="85"/>
      <c r="N615" s="85"/>
      <c r="O615" s="85"/>
      <c r="P615" s="85"/>
      <c r="Q615" s="85"/>
    </row>
    <row r="616" spans="1:17" ht="15" thickBot="1" x14ac:dyDescent="0.35">
      <c r="A616" s="45"/>
      <c r="B616" s="108"/>
      <c r="C616" s="110" t="s">
        <v>280</v>
      </c>
      <c r="D616" s="110"/>
      <c r="E616" s="58">
        <v>0</v>
      </c>
      <c r="F616" s="110" t="str">
        <f>$F$585</f>
        <v>Gallons</v>
      </c>
      <c r="G616" s="110"/>
      <c r="H616" s="111"/>
      <c r="I616" s="85"/>
      <c r="J616" s="46" t="s">
        <v>38</v>
      </c>
      <c r="K616" s="85"/>
      <c r="L616" s="85"/>
      <c r="M616" s="85"/>
      <c r="N616" s="85"/>
      <c r="O616" s="85"/>
      <c r="P616" s="85"/>
      <c r="Q616" s="85"/>
    </row>
    <row r="617" spans="1:17" x14ac:dyDescent="0.3">
      <c r="B617" s="108"/>
      <c r="C617" s="110"/>
      <c r="D617" s="110"/>
      <c r="E617" s="110"/>
      <c r="F617" s="110"/>
      <c r="G617" s="110"/>
      <c r="H617" s="111"/>
      <c r="I617" s="85"/>
      <c r="K617" s="85"/>
      <c r="L617" s="85"/>
      <c r="M617" s="85"/>
      <c r="N617" s="85"/>
      <c r="O617" s="85"/>
      <c r="P617" s="85"/>
      <c r="Q617" s="85"/>
    </row>
    <row r="618" spans="1:17" ht="15" thickBot="1" x14ac:dyDescent="0.35">
      <c r="A618" s="37"/>
      <c r="B618" s="108"/>
      <c r="C618" s="110" t="s">
        <v>284</v>
      </c>
      <c r="D618" s="110"/>
      <c r="E618" s="53">
        <f>SUM(E614-E616)</f>
        <v>0</v>
      </c>
      <c r="F618" s="110" t="str">
        <f>$F$585</f>
        <v>Gallons</v>
      </c>
      <c r="G618" s="110"/>
      <c r="H618" s="111"/>
      <c r="I618" s="85"/>
      <c r="J618" s="38" t="s">
        <v>202</v>
      </c>
      <c r="K618" s="85"/>
      <c r="L618" s="85"/>
      <c r="M618" s="85"/>
      <c r="N618" s="85"/>
      <c r="O618" s="85"/>
      <c r="P618" s="85"/>
      <c r="Q618" s="85"/>
    </row>
    <row r="619" spans="1:17" x14ac:dyDescent="0.3">
      <c r="B619" s="108"/>
      <c r="C619" s="110"/>
      <c r="D619" s="110"/>
      <c r="E619" s="110"/>
      <c r="F619" s="110"/>
      <c r="G619" s="110"/>
      <c r="H619" s="111"/>
      <c r="I619" s="85"/>
      <c r="K619" s="85"/>
      <c r="L619" s="85"/>
      <c r="M619" s="85"/>
      <c r="N619" s="85"/>
      <c r="O619" s="85"/>
      <c r="P619" s="85"/>
      <c r="Q619" s="85"/>
    </row>
    <row r="620" spans="1:17" x14ac:dyDescent="0.3">
      <c r="B620" s="108"/>
      <c r="C620" s="110"/>
      <c r="D620" s="110"/>
      <c r="E620" s="110"/>
      <c r="F620" s="110"/>
      <c r="G620" s="110"/>
      <c r="H620" s="111"/>
      <c r="I620" s="85"/>
      <c r="K620" s="85"/>
      <c r="L620" s="85"/>
      <c r="M620" s="85"/>
      <c r="N620" s="85"/>
      <c r="O620" s="85"/>
      <c r="P620" s="85"/>
      <c r="Q620" s="85"/>
    </row>
    <row r="621" spans="1:17" ht="15" thickBot="1" x14ac:dyDescent="0.35">
      <c r="A621" s="45"/>
      <c r="B621" s="108"/>
      <c r="C621" s="110" t="s">
        <v>282</v>
      </c>
      <c r="D621" s="110"/>
      <c r="E621" s="62">
        <v>0</v>
      </c>
      <c r="F621" s="110" t="s">
        <v>24</v>
      </c>
      <c r="G621" s="110"/>
      <c r="H621" s="111"/>
      <c r="I621" s="85"/>
      <c r="J621" s="46" t="s">
        <v>203</v>
      </c>
      <c r="K621" s="85"/>
      <c r="L621" s="85"/>
      <c r="M621" s="85"/>
      <c r="N621" s="85"/>
      <c r="O621" s="85"/>
      <c r="P621" s="85"/>
      <c r="Q621" s="85"/>
    </row>
    <row r="622" spans="1:17" x14ac:dyDescent="0.3">
      <c r="B622" s="108"/>
      <c r="C622" s="110"/>
      <c r="D622" s="110"/>
      <c r="E622" s="110"/>
      <c r="F622" s="110"/>
      <c r="G622" s="110"/>
      <c r="H622" s="111"/>
      <c r="I622" s="85"/>
      <c r="K622" s="85"/>
      <c r="L622" s="85"/>
      <c r="M622" s="85"/>
      <c r="N622" s="85"/>
      <c r="O622" s="85"/>
      <c r="P622" s="85"/>
      <c r="Q622" s="85"/>
    </row>
    <row r="623" spans="1:17" ht="15" thickBot="1" x14ac:dyDescent="0.35">
      <c r="A623" s="37"/>
      <c r="B623" s="108"/>
      <c r="C623" s="110" t="s">
        <v>283</v>
      </c>
      <c r="D623" s="110"/>
      <c r="E623" s="53">
        <f>E618/(E621+100)*100</f>
        <v>0</v>
      </c>
      <c r="F623" s="110" t="str">
        <f>$F$585</f>
        <v>Gallons</v>
      </c>
      <c r="G623" s="110"/>
      <c r="H623" s="111"/>
      <c r="I623" s="85"/>
      <c r="J623" s="38" t="s">
        <v>204</v>
      </c>
      <c r="K623" s="85"/>
      <c r="L623" s="85"/>
      <c r="M623" s="85"/>
      <c r="N623" s="85"/>
      <c r="O623" s="85"/>
      <c r="P623" s="85"/>
      <c r="Q623" s="85"/>
    </row>
    <row r="624" spans="1:17" x14ac:dyDescent="0.3">
      <c r="B624" s="108"/>
      <c r="C624" s="110"/>
      <c r="D624" s="110"/>
      <c r="E624" s="110"/>
      <c r="F624" s="110"/>
      <c r="G624" s="110"/>
      <c r="H624" s="111"/>
      <c r="I624" s="85"/>
      <c r="K624" s="85"/>
      <c r="L624" s="85"/>
      <c r="M624" s="85"/>
      <c r="N624" s="85"/>
      <c r="O624" s="85"/>
      <c r="P624" s="85"/>
      <c r="Q624" s="85"/>
    </row>
    <row r="625" spans="1:17" ht="15" thickBot="1" x14ac:dyDescent="0.35">
      <c r="B625" s="108"/>
      <c r="C625" s="110"/>
      <c r="D625" s="110"/>
      <c r="E625" s="110"/>
      <c r="F625" s="110"/>
      <c r="G625" s="116" t="s">
        <v>47</v>
      </c>
      <c r="H625" s="111"/>
      <c r="I625" s="85"/>
      <c r="K625" s="85"/>
      <c r="L625" s="85"/>
      <c r="M625" s="85"/>
      <c r="N625" s="85"/>
      <c r="O625" s="85"/>
      <c r="P625" s="85"/>
      <c r="Q625" s="85"/>
    </row>
    <row r="626" spans="1:17" ht="15" thickBot="1" x14ac:dyDescent="0.35">
      <c r="A626" s="45"/>
      <c r="B626" s="108"/>
      <c r="C626" s="110" t="s">
        <v>278</v>
      </c>
      <c r="D626" s="62"/>
      <c r="E626" s="64"/>
      <c r="F626" s="110"/>
      <c r="G626" s="75">
        <v>0.5</v>
      </c>
      <c r="H626" s="111"/>
      <c r="I626" s="85"/>
      <c r="J626" s="46" t="s">
        <v>205</v>
      </c>
      <c r="K626" s="85"/>
      <c r="L626" s="85"/>
      <c r="M626" s="85"/>
      <c r="N626" s="85"/>
      <c r="O626" s="85"/>
      <c r="P626" s="85"/>
      <c r="Q626" s="85"/>
    </row>
    <row r="627" spans="1:17" x14ac:dyDescent="0.3">
      <c r="B627" s="108"/>
      <c r="C627" s="110"/>
      <c r="D627" s="110" t="s">
        <v>81</v>
      </c>
      <c r="E627" s="110" t="s">
        <v>46</v>
      </c>
      <c r="F627" s="110"/>
      <c r="G627" s="110"/>
      <c r="H627" s="111"/>
      <c r="I627" s="85"/>
      <c r="J627" s="46"/>
      <c r="K627" s="85"/>
      <c r="L627" s="85"/>
      <c r="M627" s="85"/>
      <c r="N627" s="85"/>
      <c r="O627" s="85"/>
      <c r="P627" s="85"/>
      <c r="Q627" s="85"/>
    </row>
    <row r="628" spans="1:17" x14ac:dyDescent="0.3">
      <c r="B628" s="108"/>
      <c r="C628" s="110"/>
      <c r="D628" s="110"/>
      <c r="E628" s="110"/>
      <c r="F628" s="110"/>
      <c r="G628" s="110"/>
      <c r="H628" s="111"/>
      <c r="I628" s="85"/>
      <c r="J628" s="46"/>
      <c r="K628" s="85"/>
      <c r="L628" s="85"/>
      <c r="M628" s="85"/>
      <c r="N628" s="85"/>
      <c r="O628" s="85"/>
      <c r="P628" s="85"/>
      <c r="Q628" s="85"/>
    </row>
    <row r="629" spans="1:17" ht="15" thickBot="1" x14ac:dyDescent="0.35">
      <c r="A629" s="45"/>
      <c r="B629" s="108"/>
      <c r="C629" s="110" t="s">
        <v>279</v>
      </c>
      <c r="D629" s="110"/>
      <c r="E629" s="58">
        <v>0</v>
      </c>
      <c r="F629" s="110" t="str">
        <f>$F$585</f>
        <v>Gallons</v>
      </c>
      <c r="G629" s="110"/>
      <c r="H629" s="111"/>
      <c r="I629" s="85"/>
      <c r="J629" s="46" t="s">
        <v>37</v>
      </c>
      <c r="K629" s="85"/>
      <c r="L629" s="85"/>
      <c r="M629" s="85"/>
      <c r="N629" s="85"/>
      <c r="O629" s="85"/>
      <c r="P629" s="85"/>
      <c r="Q629" s="85"/>
    </row>
    <row r="630" spans="1:17" x14ac:dyDescent="0.3">
      <c r="B630" s="108"/>
      <c r="C630" s="110"/>
      <c r="D630" s="110"/>
      <c r="E630" s="110"/>
      <c r="F630" s="110"/>
      <c r="G630" s="110"/>
      <c r="H630" s="111"/>
      <c r="I630" s="85"/>
      <c r="J630" s="46"/>
      <c r="K630" s="85"/>
      <c r="L630" s="85"/>
      <c r="M630" s="85"/>
      <c r="N630" s="85"/>
      <c r="O630" s="85"/>
      <c r="P630" s="85"/>
      <c r="Q630" s="85"/>
    </row>
    <row r="631" spans="1:17" ht="15" thickBot="1" x14ac:dyDescent="0.35">
      <c r="A631" s="45"/>
      <c r="B631" s="108"/>
      <c r="C631" s="110" t="s">
        <v>280</v>
      </c>
      <c r="D631" s="110"/>
      <c r="E631" s="58">
        <v>0</v>
      </c>
      <c r="F631" s="110" t="str">
        <f>$F$585</f>
        <v>Gallons</v>
      </c>
      <c r="G631" s="110"/>
      <c r="H631" s="111"/>
      <c r="I631" s="85"/>
      <c r="J631" s="46" t="s">
        <v>38</v>
      </c>
      <c r="K631" s="85"/>
      <c r="L631" s="85"/>
      <c r="M631" s="85"/>
      <c r="N631" s="85"/>
      <c r="O631" s="85"/>
      <c r="P631" s="85"/>
      <c r="Q631" s="85"/>
    </row>
    <row r="632" spans="1:17" x14ac:dyDescent="0.3">
      <c r="B632" s="108"/>
      <c r="C632" s="110"/>
      <c r="D632" s="110"/>
      <c r="E632" s="110"/>
      <c r="F632" s="110"/>
      <c r="G632" s="110"/>
      <c r="H632" s="111"/>
      <c r="I632" s="85"/>
      <c r="K632" s="85"/>
      <c r="L632" s="85"/>
      <c r="M632" s="85"/>
      <c r="N632" s="85"/>
      <c r="O632" s="85"/>
      <c r="P632" s="85"/>
      <c r="Q632" s="85"/>
    </row>
    <row r="633" spans="1:17" ht="15" thickBot="1" x14ac:dyDescent="0.35">
      <c r="A633" s="37"/>
      <c r="B633" s="108"/>
      <c r="C633" s="110" t="s">
        <v>284</v>
      </c>
      <c r="D633" s="110"/>
      <c r="E633" s="53">
        <f>SUM(E629-E631)</f>
        <v>0</v>
      </c>
      <c r="F633" s="110" t="str">
        <f>$F$585</f>
        <v>Gallons</v>
      </c>
      <c r="G633" s="110"/>
      <c r="H633" s="111"/>
      <c r="I633" s="85"/>
      <c r="J633" s="38" t="s">
        <v>202</v>
      </c>
      <c r="K633" s="85"/>
      <c r="L633" s="85"/>
      <c r="M633" s="85"/>
      <c r="N633" s="85"/>
      <c r="O633" s="85"/>
      <c r="P633" s="85"/>
      <c r="Q633" s="85"/>
    </row>
    <row r="634" spans="1:17" x14ac:dyDescent="0.3">
      <c r="B634" s="108"/>
      <c r="C634" s="110"/>
      <c r="D634" s="110"/>
      <c r="E634" s="110"/>
      <c r="F634" s="110"/>
      <c r="G634" s="110"/>
      <c r="H634" s="111"/>
      <c r="I634" s="85"/>
      <c r="K634" s="85"/>
      <c r="L634" s="85"/>
      <c r="M634" s="85"/>
      <c r="N634" s="85"/>
      <c r="O634" s="85"/>
      <c r="P634" s="85"/>
      <c r="Q634" s="85"/>
    </row>
    <row r="635" spans="1:17" x14ac:dyDescent="0.3">
      <c r="B635" s="108"/>
      <c r="C635" s="110"/>
      <c r="D635" s="110"/>
      <c r="E635" s="110"/>
      <c r="F635" s="110"/>
      <c r="G635" s="110"/>
      <c r="H635" s="111"/>
      <c r="I635" s="85"/>
      <c r="K635" s="85"/>
      <c r="L635" s="85"/>
      <c r="M635" s="85"/>
      <c r="N635" s="85"/>
      <c r="O635" s="85"/>
      <c r="P635" s="85"/>
      <c r="Q635" s="85"/>
    </row>
    <row r="636" spans="1:17" ht="15" thickBot="1" x14ac:dyDescent="0.35">
      <c r="A636" s="45"/>
      <c r="B636" s="108"/>
      <c r="C636" s="110" t="s">
        <v>282</v>
      </c>
      <c r="D636" s="110"/>
      <c r="E636" s="62">
        <v>0</v>
      </c>
      <c r="F636" s="110" t="s">
        <v>24</v>
      </c>
      <c r="G636" s="110"/>
      <c r="H636" s="111"/>
      <c r="I636" s="85"/>
      <c r="J636" s="46" t="s">
        <v>203</v>
      </c>
      <c r="K636" s="85"/>
      <c r="L636" s="85"/>
      <c r="M636" s="85"/>
      <c r="N636" s="85"/>
      <c r="O636" s="85"/>
      <c r="P636" s="85"/>
      <c r="Q636" s="85"/>
    </row>
    <row r="637" spans="1:17" x14ac:dyDescent="0.3">
      <c r="B637" s="108"/>
      <c r="C637" s="110"/>
      <c r="D637" s="110"/>
      <c r="E637" s="110"/>
      <c r="F637" s="110"/>
      <c r="G637" s="110"/>
      <c r="H637" s="111"/>
      <c r="I637" s="85"/>
      <c r="K637" s="85"/>
      <c r="L637" s="85"/>
      <c r="M637" s="85"/>
      <c r="N637" s="85"/>
      <c r="O637" s="85"/>
      <c r="P637" s="85"/>
      <c r="Q637" s="85"/>
    </row>
    <row r="638" spans="1:17" ht="15" thickBot="1" x14ac:dyDescent="0.35">
      <c r="A638" s="37"/>
      <c r="B638" s="108"/>
      <c r="C638" s="110" t="s">
        <v>283</v>
      </c>
      <c r="D638" s="110"/>
      <c r="E638" s="53">
        <f>E633/(E636+100)*100</f>
        <v>0</v>
      </c>
      <c r="F638" s="110" t="str">
        <f>$F$585</f>
        <v>Gallons</v>
      </c>
      <c r="G638" s="110"/>
      <c r="H638" s="111"/>
      <c r="I638" s="85"/>
      <c r="J638" s="38" t="s">
        <v>204</v>
      </c>
      <c r="K638" s="85"/>
      <c r="L638" s="85"/>
      <c r="M638" s="85"/>
      <c r="N638" s="85"/>
      <c r="O638" s="85"/>
      <c r="P638" s="85"/>
      <c r="Q638" s="85"/>
    </row>
    <row r="639" spans="1:17" ht="15" thickBot="1" x14ac:dyDescent="0.35">
      <c r="B639" s="117"/>
      <c r="C639" s="118"/>
      <c r="D639" s="118"/>
      <c r="E639" s="118"/>
      <c r="F639" s="118"/>
      <c r="G639" s="118"/>
      <c r="H639" s="119"/>
      <c r="I639" s="85"/>
      <c r="K639" s="85"/>
      <c r="L639" s="85"/>
      <c r="M639" s="85"/>
      <c r="N639" s="85"/>
      <c r="O639" s="85"/>
      <c r="P639" s="85"/>
      <c r="Q639" s="85"/>
    </row>
    <row r="640" spans="1:17" ht="15" thickTop="1" x14ac:dyDescent="0.3">
      <c r="B640" s="85"/>
      <c r="C640" s="85"/>
      <c r="D640" s="85"/>
      <c r="E640" s="85"/>
      <c r="F640" s="85"/>
      <c r="G640" s="85"/>
      <c r="H640" s="85"/>
      <c r="I640" s="85"/>
      <c r="K640" s="85"/>
      <c r="L640" s="85"/>
      <c r="M640" s="85"/>
      <c r="N640" s="85"/>
      <c r="O640" s="85"/>
      <c r="P640" s="85"/>
      <c r="Q640" s="85"/>
    </row>
    <row r="641" spans="1:17" ht="15" thickBot="1" x14ac:dyDescent="0.35">
      <c r="B641" s="85"/>
      <c r="C641" s="85"/>
      <c r="D641" s="85"/>
      <c r="E641" s="85"/>
      <c r="F641" s="85"/>
      <c r="G641" s="85"/>
      <c r="H641" s="85"/>
      <c r="I641" s="85"/>
      <c r="K641" s="85"/>
      <c r="L641" s="85"/>
      <c r="M641" s="85"/>
      <c r="N641" s="85"/>
      <c r="O641" s="85"/>
      <c r="P641" s="85"/>
      <c r="Q641" s="85"/>
    </row>
    <row r="642" spans="1:17" ht="15" thickTop="1" x14ac:dyDescent="0.3">
      <c r="B642" s="105"/>
      <c r="C642" s="106"/>
      <c r="D642" s="106"/>
      <c r="E642" s="106"/>
      <c r="F642" s="106"/>
      <c r="G642" s="106"/>
      <c r="H642" s="107"/>
      <c r="I642" s="85"/>
      <c r="K642" s="85"/>
      <c r="L642" s="85"/>
      <c r="M642" s="85"/>
      <c r="N642" s="85"/>
      <c r="O642" s="85"/>
      <c r="P642" s="85"/>
      <c r="Q642" s="85"/>
    </row>
    <row r="643" spans="1:17" x14ac:dyDescent="0.3">
      <c r="B643" s="108"/>
      <c r="C643" s="265" t="s">
        <v>265</v>
      </c>
      <c r="D643" s="110"/>
      <c r="E643" s="110"/>
      <c r="F643" s="110"/>
      <c r="G643" s="110"/>
      <c r="H643" s="111"/>
      <c r="I643" s="85"/>
      <c r="K643" s="85"/>
      <c r="L643" s="85"/>
      <c r="M643" s="85"/>
      <c r="N643" s="85"/>
      <c r="O643" s="85"/>
      <c r="P643" s="85"/>
      <c r="Q643" s="85"/>
    </row>
    <row r="644" spans="1:17" x14ac:dyDescent="0.3">
      <c r="B644" s="108"/>
      <c r="C644" s="110"/>
      <c r="D644" s="110"/>
      <c r="E644" s="110"/>
      <c r="F644" s="110"/>
      <c r="G644" s="110"/>
      <c r="H644" s="111"/>
      <c r="I644" s="85"/>
      <c r="K644" s="85"/>
      <c r="L644" s="85"/>
      <c r="M644" s="85"/>
      <c r="N644" s="85"/>
      <c r="O644" s="85"/>
      <c r="P644" s="85"/>
      <c r="Q644" s="85"/>
    </row>
    <row r="645" spans="1:17" x14ac:dyDescent="0.3">
      <c r="B645" s="108"/>
      <c r="C645" s="114" t="s">
        <v>21</v>
      </c>
      <c r="D645" s="114" t="s">
        <v>22</v>
      </c>
      <c r="E645" s="115" t="s">
        <v>23</v>
      </c>
      <c r="F645" s="110"/>
      <c r="G645" s="110"/>
      <c r="H645" s="111"/>
      <c r="I645" s="85"/>
      <c r="K645" s="85"/>
      <c r="L645" s="85"/>
      <c r="M645" s="85"/>
      <c r="N645" s="85"/>
      <c r="O645" s="85"/>
      <c r="P645" s="85"/>
      <c r="Q645" s="85"/>
    </row>
    <row r="646" spans="1:17" x14ac:dyDescent="0.3">
      <c r="B646" s="108"/>
      <c r="C646" s="110"/>
      <c r="D646" s="110"/>
      <c r="E646" s="110"/>
      <c r="F646" s="110"/>
      <c r="G646" s="110"/>
      <c r="H646" s="111"/>
      <c r="I646" s="85"/>
      <c r="K646" s="85"/>
      <c r="L646" s="85"/>
      <c r="M646" s="85"/>
      <c r="N646" s="85"/>
      <c r="O646" s="85"/>
      <c r="P646" s="85"/>
      <c r="Q646" s="85"/>
    </row>
    <row r="647" spans="1:17" x14ac:dyDescent="0.3">
      <c r="B647" s="108"/>
      <c r="C647" s="116" t="s">
        <v>45</v>
      </c>
      <c r="D647" s="110"/>
      <c r="E647" s="110"/>
      <c r="F647" s="110"/>
      <c r="G647" s="110"/>
      <c r="H647" s="111"/>
      <c r="I647" s="85"/>
      <c r="K647" s="85"/>
      <c r="L647" s="85"/>
      <c r="M647" s="85"/>
      <c r="N647" s="85"/>
      <c r="O647" s="85"/>
      <c r="P647" s="85"/>
      <c r="Q647" s="85"/>
    </row>
    <row r="648" spans="1:17" ht="15" thickBot="1" x14ac:dyDescent="0.35">
      <c r="B648" s="108"/>
      <c r="C648" s="110"/>
      <c r="D648" s="110"/>
      <c r="E648" s="110"/>
      <c r="F648" s="110"/>
      <c r="G648" s="116" t="s">
        <v>47</v>
      </c>
      <c r="H648" s="111"/>
      <c r="I648" s="85"/>
      <c r="K648" s="85"/>
      <c r="L648" s="85"/>
      <c r="M648" s="85"/>
      <c r="N648" s="85"/>
      <c r="O648" s="85"/>
      <c r="P648" s="85"/>
      <c r="Q648" s="85"/>
    </row>
    <row r="649" spans="1:17" ht="15" thickBot="1" x14ac:dyDescent="0.35">
      <c r="A649" s="45"/>
      <c r="B649" s="108"/>
      <c r="C649" s="110" t="s">
        <v>278</v>
      </c>
      <c r="D649" s="62"/>
      <c r="E649" s="64"/>
      <c r="F649" s="113"/>
      <c r="G649" s="75">
        <v>0.5</v>
      </c>
      <c r="H649" s="111"/>
      <c r="I649" s="85"/>
      <c r="J649" s="46" t="s">
        <v>205</v>
      </c>
      <c r="K649" s="85"/>
      <c r="L649" s="85"/>
      <c r="M649" s="85"/>
      <c r="N649" s="85"/>
      <c r="O649" s="85"/>
      <c r="P649" s="85"/>
      <c r="Q649" s="85"/>
    </row>
    <row r="650" spans="1:17" x14ac:dyDescent="0.3">
      <c r="B650" s="108"/>
      <c r="C650" s="110"/>
      <c r="D650" s="110" t="s">
        <v>81</v>
      </c>
      <c r="E650" s="110" t="s">
        <v>46</v>
      </c>
      <c r="F650" s="110"/>
      <c r="G650" s="110"/>
      <c r="H650" s="111"/>
      <c r="I650" s="85"/>
      <c r="J650" s="46"/>
      <c r="K650" s="85"/>
      <c r="L650" s="85"/>
      <c r="M650" s="85"/>
      <c r="N650" s="85"/>
      <c r="O650" s="85"/>
      <c r="P650" s="85"/>
      <c r="Q650" s="85"/>
    </row>
    <row r="651" spans="1:17" x14ac:dyDescent="0.3">
      <c r="B651" s="108"/>
      <c r="C651" s="110"/>
      <c r="D651" s="110"/>
      <c r="E651" s="110"/>
      <c r="F651" s="110"/>
      <c r="G651" s="110"/>
      <c r="H651" s="111"/>
      <c r="I651" s="85"/>
      <c r="J651" s="46"/>
      <c r="K651" s="85"/>
      <c r="L651" s="85"/>
      <c r="M651" s="85"/>
      <c r="N651" s="85"/>
      <c r="O651" s="85"/>
      <c r="P651" s="85"/>
      <c r="Q651" s="85"/>
    </row>
    <row r="652" spans="1:17" ht="15" thickBot="1" x14ac:dyDescent="0.35">
      <c r="A652" s="45"/>
      <c r="B652" s="108"/>
      <c r="C652" s="110" t="s">
        <v>279</v>
      </c>
      <c r="D652" s="110"/>
      <c r="E652" s="58">
        <v>0</v>
      </c>
      <c r="F652" s="110" t="str">
        <f>$F$585</f>
        <v>Gallons</v>
      </c>
      <c r="G652" s="115"/>
      <c r="H652" s="111"/>
      <c r="I652" s="85"/>
      <c r="J652" s="46" t="s">
        <v>37</v>
      </c>
      <c r="K652" s="85"/>
      <c r="L652" s="85"/>
      <c r="M652" s="85"/>
      <c r="N652" s="85"/>
      <c r="O652" s="85"/>
      <c r="P652" s="85"/>
      <c r="Q652" s="85"/>
    </row>
    <row r="653" spans="1:17" x14ac:dyDescent="0.3">
      <c r="B653" s="108"/>
      <c r="C653" s="110"/>
      <c r="D653" s="110"/>
      <c r="E653" s="110"/>
      <c r="F653" s="110"/>
      <c r="G653" s="110"/>
      <c r="H653" s="111"/>
      <c r="I653" s="85"/>
      <c r="J653" s="46"/>
      <c r="K653" s="85"/>
      <c r="L653" s="85"/>
      <c r="M653" s="85"/>
      <c r="N653" s="85"/>
      <c r="O653" s="85"/>
      <c r="P653" s="85"/>
      <c r="Q653" s="85"/>
    </row>
    <row r="654" spans="1:17" ht="15" thickBot="1" x14ac:dyDescent="0.35">
      <c r="A654" s="45"/>
      <c r="B654" s="108"/>
      <c r="C654" s="110" t="s">
        <v>280</v>
      </c>
      <c r="D654" s="110"/>
      <c r="E654" s="58">
        <v>0</v>
      </c>
      <c r="F654" s="110" t="str">
        <f>$F$585</f>
        <v>Gallons</v>
      </c>
      <c r="G654" s="110"/>
      <c r="H654" s="111"/>
      <c r="I654" s="85"/>
      <c r="J654" s="46" t="s">
        <v>38</v>
      </c>
      <c r="K654" s="85"/>
      <c r="L654" s="85"/>
      <c r="M654" s="85"/>
      <c r="N654" s="85"/>
      <c r="O654" s="85"/>
      <c r="P654" s="85"/>
      <c r="Q654" s="85"/>
    </row>
    <row r="655" spans="1:17" x14ac:dyDescent="0.3">
      <c r="B655" s="108"/>
      <c r="C655" s="110"/>
      <c r="D655" s="110"/>
      <c r="E655" s="110"/>
      <c r="F655" s="110"/>
      <c r="G655" s="110"/>
      <c r="H655" s="111"/>
      <c r="I655" s="85"/>
      <c r="K655" s="85"/>
      <c r="L655" s="85"/>
      <c r="M655" s="85"/>
      <c r="N655" s="85"/>
      <c r="O655" s="85"/>
      <c r="P655" s="85"/>
      <c r="Q655" s="85"/>
    </row>
    <row r="656" spans="1:17" ht="15" thickBot="1" x14ac:dyDescent="0.35">
      <c r="A656" s="37"/>
      <c r="B656" s="108"/>
      <c r="C656" s="110" t="s">
        <v>284</v>
      </c>
      <c r="D656" s="110"/>
      <c r="E656" s="53">
        <f>SUM(E652-E654)</f>
        <v>0</v>
      </c>
      <c r="F656" s="110" t="str">
        <f>$F$585</f>
        <v>Gallons</v>
      </c>
      <c r="G656" s="110"/>
      <c r="H656" s="111"/>
      <c r="I656" s="85"/>
      <c r="J656" s="38" t="s">
        <v>202</v>
      </c>
      <c r="K656" s="85"/>
      <c r="L656" s="85"/>
      <c r="M656" s="85"/>
      <c r="N656" s="85"/>
      <c r="O656" s="85"/>
      <c r="P656" s="85"/>
      <c r="Q656" s="85"/>
    </row>
    <row r="657" spans="1:17" x14ac:dyDescent="0.3">
      <c r="B657" s="108"/>
      <c r="C657" s="110"/>
      <c r="D657" s="110"/>
      <c r="E657" s="110"/>
      <c r="F657" s="110"/>
      <c r="G657" s="110"/>
      <c r="H657" s="111"/>
      <c r="I657" s="85"/>
      <c r="K657" s="85"/>
      <c r="L657" s="85"/>
      <c r="M657" s="85"/>
      <c r="N657" s="85"/>
      <c r="O657" s="85"/>
      <c r="P657" s="85"/>
      <c r="Q657" s="85"/>
    </row>
    <row r="658" spans="1:17" x14ac:dyDescent="0.3">
      <c r="B658" s="108"/>
      <c r="C658" s="110"/>
      <c r="D658" s="110"/>
      <c r="E658" s="110"/>
      <c r="F658" s="110"/>
      <c r="G658" s="110"/>
      <c r="H658" s="111"/>
      <c r="I658" s="85"/>
      <c r="K658" s="85"/>
      <c r="L658" s="85"/>
      <c r="M658" s="85"/>
      <c r="N658" s="85"/>
      <c r="O658" s="85"/>
      <c r="P658" s="85"/>
      <c r="Q658" s="85"/>
    </row>
    <row r="659" spans="1:17" ht="15" thickBot="1" x14ac:dyDescent="0.35">
      <c r="A659" s="45"/>
      <c r="B659" s="108"/>
      <c r="C659" s="110" t="s">
        <v>282</v>
      </c>
      <c r="D659" s="110"/>
      <c r="E659" s="62">
        <v>0</v>
      </c>
      <c r="F659" s="110" t="s">
        <v>24</v>
      </c>
      <c r="G659" s="110"/>
      <c r="H659" s="111"/>
      <c r="I659" s="85"/>
      <c r="J659" s="46" t="s">
        <v>203</v>
      </c>
      <c r="K659" s="85"/>
      <c r="L659" s="85"/>
      <c r="M659" s="85"/>
      <c r="N659" s="85"/>
      <c r="O659" s="85"/>
      <c r="P659" s="85"/>
      <c r="Q659" s="85"/>
    </row>
    <row r="660" spans="1:17" x14ac:dyDescent="0.3">
      <c r="B660" s="108"/>
      <c r="C660" s="110"/>
      <c r="D660" s="110"/>
      <c r="E660" s="110"/>
      <c r="F660" s="110"/>
      <c r="G660" s="110"/>
      <c r="H660" s="111"/>
      <c r="I660" s="85"/>
      <c r="K660" s="85"/>
      <c r="L660" s="85"/>
      <c r="M660" s="85"/>
      <c r="N660" s="85"/>
      <c r="O660" s="85"/>
      <c r="P660" s="85"/>
      <c r="Q660" s="85"/>
    </row>
    <row r="661" spans="1:17" ht="15" thickBot="1" x14ac:dyDescent="0.35">
      <c r="A661" s="37"/>
      <c r="B661" s="108"/>
      <c r="C661" s="110" t="s">
        <v>283</v>
      </c>
      <c r="D661" s="110"/>
      <c r="E661" s="53">
        <f>E656/(E659+100)*100</f>
        <v>0</v>
      </c>
      <c r="F661" s="110" t="str">
        <f>$F$585</f>
        <v>Gallons</v>
      </c>
      <c r="G661" s="110"/>
      <c r="H661" s="111"/>
      <c r="I661" s="85"/>
      <c r="J661" s="38" t="s">
        <v>204</v>
      </c>
      <c r="K661" s="85"/>
      <c r="L661" s="85"/>
      <c r="M661" s="85"/>
      <c r="N661" s="85"/>
      <c r="O661" s="85"/>
      <c r="P661" s="85"/>
      <c r="Q661" s="85"/>
    </row>
    <row r="662" spans="1:17" x14ac:dyDescent="0.3">
      <c r="B662" s="108"/>
      <c r="C662" s="110"/>
      <c r="D662" s="110"/>
      <c r="E662" s="110"/>
      <c r="F662" s="110"/>
      <c r="G662" s="110"/>
      <c r="H662" s="111"/>
      <c r="I662" s="85"/>
      <c r="K662" s="85"/>
      <c r="L662" s="85"/>
      <c r="M662" s="85"/>
      <c r="N662" s="85"/>
      <c r="O662" s="85"/>
      <c r="P662" s="85"/>
      <c r="Q662" s="85"/>
    </row>
    <row r="663" spans="1:17" ht="15" thickBot="1" x14ac:dyDescent="0.35">
      <c r="B663" s="108"/>
      <c r="C663" s="110"/>
      <c r="D663" s="110"/>
      <c r="E663" s="110"/>
      <c r="F663" s="110"/>
      <c r="G663" s="116" t="s">
        <v>47</v>
      </c>
      <c r="H663" s="111"/>
      <c r="I663" s="85"/>
      <c r="K663" s="85"/>
      <c r="L663" s="85"/>
      <c r="M663" s="85"/>
      <c r="N663" s="85"/>
      <c r="O663" s="85"/>
      <c r="P663" s="85"/>
      <c r="Q663" s="85"/>
    </row>
    <row r="664" spans="1:17" ht="15" thickBot="1" x14ac:dyDescent="0.35">
      <c r="A664" s="45"/>
      <c r="B664" s="108"/>
      <c r="C664" s="110" t="s">
        <v>278</v>
      </c>
      <c r="D664" s="62"/>
      <c r="E664" s="64"/>
      <c r="F664" s="110"/>
      <c r="G664" s="75">
        <v>0.5</v>
      </c>
      <c r="H664" s="111"/>
      <c r="I664" s="85"/>
      <c r="J664" s="46" t="s">
        <v>205</v>
      </c>
      <c r="K664" s="85"/>
      <c r="L664" s="85"/>
      <c r="M664" s="85"/>
      <c r="N664" s="85"/>
      <c r="O664" s="85"/>
      <c r="P664" s="85"/>
      <c r="Q664" s="85"/>
    </row>
    <row r="665" spans="1:17" x14ac:dyDescent="0.3">
      <c r="B665" s="108"/>
      <c r="C665" s="110"/>
      <c r="D665" s="110" t="s">
        <v>81</v>
      </c>
      <c r="E665" s="110" t="s">
        <v>46</v>
      </c>
      <c r="F665" s="110"/>
      <c r="G665" s="110"/>
      <c r="H665" s="111"/>
      <c r="I665" s="85"/>
      <c r="J665" s="46"/>
      <c r="K665" s="85"/>
      <c r="L665" s="85"/>
      <c r="M665" s="85"/>
      <c r="N665" s="85"/>
      <c r="O665" s="85"/>
      <c r="P665" s="85"/>
      <c r="Q665" s="85"/>
    </row>
    <row r="666" spans="1:17" x14ac:dyDescent="0.3">
      <c r="B666" s="108"/>
      <c r="C666" s="110"/>
      <c r="D666" s="110"/>
      <c r="E666" s="110"/>
      <c r="F666" s="110"/>
      <c r="G666" s="110"/>
      <c r="H666" s="111"/>
      <c r="I666" s="85"/>
      <c r="J666" s="46"/>
      <c r="K666" s="85"/>
      <c r="L666" s="85"/>
      <c r="M666" s="85"/>
      <c r="N666" s="85"/>
      <c r="O666" s="85"/>
      <c r="P666" s="85"/>
      <c r="Q666" s="85"/>
    </row>
    <row r="667" spans="1:17" ht="15" thickBot="1" x14ac:dyDescent="0.35">
      <c r="A667" s="45"/>
      <c r="B667" s="108"/>
      <c r="C667" s="110" t="s">
        <v>279</v>
      </c>
      <c r="D667" s="110"/>
      <c r="E667" s="58">
        <v>0</v>
      </c>
      <c r="F667" s="110" t="str">
        <f>$F$585</f>
        <v>Gallons</v>
      </c>
      <c r="G667" s="110"/>
      <c r="H667" s="111"/>
      <c r="I667" s="85"/>
      <c r="J667" s="46" t="s">
        <v>37</v>
      </c>
      <c r="K667" s="85"/>
      <c r="L667" s="85"/>
      <c r="M667" s="85"/>
      <c r="N667" s="85"/>
      <c r="O667" s="85"/>
      <c r="P667" s="85"/>
      <c r="Q667" s="85"/>
    </row>
    <row r="668" spans="1:17" x14ac:dyDescent="0.3">
      <c r="B668" s="108"/>
      <c r="C668" s="110"/>
      <c r="D668" s="110"/>
      <c r="E668" s="110"/>
      <c r="F668" s="110"/>
      <c r="G668" s="110"/>
      <c r="H668" s="111"/>
      <c r="I668" s="85"/>
      <c r="J668" s="46"/>
      <c r="K668" s="85"/>
      <c r="L668" s="85"/>
      <c r="M668" s="85"/>
      <c r="N668" s="85"/>
      <c r="O668" s="85"/>
      <c r="P668" s="85"/>
      <c r="Q668" s="85"/>
    </row>
    <row r="669" spans="1:17" ht="15" thickBot="1" x14ac:dyDescent="0.35">
      <c r="A669" s="45"/>
      <c r="B669" s="108"/>
      <c r="C669" s="110" t="s">
        <v>280</v>
      </c>
      <c r="D669" s="110"/>
      <c r="E669" s="58">
        <v>0</v>
      </c>
      <c r="F669" s="110" t="str">
        <f>$F$585</f>
        <v>Gallons</v>
      </c>
      <c r="G669" s="110"/>
      <c r="H669" s="111"/>
      <c r="I669" s="85"/>
      <c r="J669" s="46" t="s">
        <v>38</v>
      </c>
      <c r="K669" s="85"/>
      <c r="L669" s="85"/>
      <c r="M669" s="85"/>
      <c r="N669" s="85"/>
      <c r="O669" s="85"/>
      <c r="P669" s="85"/>
      <c r="Q669" s="85"/>
    </row>
    <row r="670" spans="1:17" x14ac:dyDescent="0.3">
      <c r="B670" s="108"/>
      <c r="C670" s="110"/>
      <c r="D670" s="110"/>
      <c r="E670" s="110"/>
      <c r="F670" s="110"/>
      <c r="G670" s="110"/>
      <c r="H670" s="111"/>
      <c r="I670" s="85"/>
      <c r="K670" s="85"/>
      <c r="L670" s="85"/>
      <c r="M670" s="85"/>
      <c r="N670" s="85"/>
      <c r="O670" s="85"/>
      <c r="P670" s="85"/>
      <c r="Q670" s="85"/>
    </row>
    <row r="671" spans="1:17" ht="15" thickBot="1" x14ac:dyDescent="0.35">
      <c r="A671" s="37"/>
      <c r="B671" s="108"/>
      <c r="C671" s="110" t="s">
        <v>284</v>
      </c>
      <c r="D671" s="110"/>
      <c r="E671" s="53">
        <f>SUM(E667-E669)</f>
        <v>0</v>
      </c>
      <c r="F671" s="110" t="str">
        <f>$F$585</f>
        <v>Gallons</v>
      </c>
      <c r="G671" s="110"/>
      <c r="H671" s="111"/>
      <c r="I671" s="85"/>
      <c r="J671" s="38" t="s">
        <v>202</v>
      </c>
      <c r="K671" s="85"/>
      <c r="L671" s="85"/>
      <c r="M671" s="85"/>
      <c r="N671" s="85"/>
      <c r="O671" s="85"/>
      <c r="P671" s="85"/>
      <c r="Q671" s="85"/>
    </row>
    <row r="672" spans="1:17" x14ac:dyDescent="0.3">
      <c r="B672" s="108"/>
      <c r="C672" s="110"/>
      <c r="D672" s="110"/>
      <c r="E672" s="110"/>
      <c r="F672" s="110"/>
      <c r="G672" s="110"/>
      <c r="H672" s="111"/>
      <c r="I672" s="85"/>
      <c r="K672" s="85"/>
      <c r="L672" s="85"/>
      <c r="M672" s="85"/>
      <c r="N672" s="85"/>
      <c r="O672" s="85"/>
      <c r="P672" s="85"/>
      <c r="Q672" s="85"/>
    </row>
    <row r="673" spans="1:17" x14ac:dyDescent="0.3">
      <c r="B673" s="108"/>
      <c r="C673" s="110"/>
      <c r="D673" s="110"/>
      <c r="E673" s="110"/>
      <c r="F673" s="110"/>
      <c r="G673" s="110"/>
      <c r="H673" s="111"/>
      <c r="I673" s="85"/>
      <c r="K673" s="85"/>
      <c r="L673" s="85"/>
      <c r="M673" s="85"/>
      <c r="N673" s="85"/>
      <c r="O673" s="85"/>
      <c r="P673" s="85"/>
      <c r="Q673" s="85"/>
    </row>
    <row r="674" spans="1:17" ht="15" thickBot="1" x14ac:dyDescent="0.35">
      <c r="A674" s="45"/>
      <c r="B674" s="108"/>
      <c r="C674" s="110" t="s">
        <v>282</v>
      </c>
      <c r="D674" s="110"/>
      <c r="E674" s="62">
        <v>0</v>
      </c>
      <c r="F674" s="110" t="s">
        <v>24</v>
      </c>
      <c r="G674" s="110"/>
      <c r="H674" s="111"/>
      <c r="I674" s="85"/>
      <c r="J674" s="46" t="s">
        <v>203</v>
      </c>
      <c r="K674" s="85"/>
      <c r="L674" s="85"/>
      <c r="M674" s="85"/>
      <c r="N674" s="85"/>
      <c r="O674" s="85"/>
      <c r="P674" s="85"/>
      <c r="Q674" s="85"/>
    </row>
    <row r="675" spans="1:17" x14ac:dyDescent="0.3">
      <c r="B675" s="108"/>
      <c r="C675" s="110"/>
      <c r="D675" s="110"/>
      <c r="E675" s="110"/>
      <c r="F675" s="110"/>
      <c r="G675" s="110"/>
      <c r="H675" s="111"/>
      <c r="I675" s="85"/>
      <c r="K675" s="85"/>
      <c r="L675" s="85"/>
      <c r="M675" s="85"/>
      <c r="N675" s="85"/>
      <c r="O675" s="85"/>
      <c r="P675" s="85"/>
      <c r="Q675" s="85"/>
    </row>
    <row r="676" spans="1:17" ht="15" thickBot="1" x14ac:dyDescent="0.35">
      <c r="A676" s="37"/>
      <c r="B676" s="108"/>
      <c r="C676" s="110" t="s">
        <v>283</v>
      </c>
      <c r="D676" s="110"/>
      <c r="E676" s="53">
        <f>E671/(E674+100)*100</f>
        <v>0</v>
      </c>
      <c r="F676" s="110" t="str">
        <f>$F$585</f>
        <v>Gallons</v>
      </c>
      <c r="G676" s="110"/>
      <c r="H676" s="111"/>
      <c r="I676" s="85"/>
      <c r="J676" s="38" t="s">
        <v>204</v>
      </c>
      <c r="K676" s="85"/>
      <c r="L676" s="85"/>
      <c r="M676" s="85"/>
      <c r="N676" s="85"/>
      <c r="O676" s="85"/>
      <c r="P676" s="85"/>
      <c r="Q676" s="85"/>
    </row>
    <row r="677" spans="1:17" x14ac:dyDescent="0.3">
      <c r="B677" s="108"/>
      <c r="C677" s="110"/>
      <c r="D677" s="110"/>
      <c r="E677" s="110"/>
      <c r="F677" s="110"/>
      <c r="G677" s="110"/>
      <c r="H677" s="111"/>
      <c r="I677" s="85"/>
      <c r="K677" s="85"/>
      <c r="L677" s="85"/>
      <c r="M677" s="85"/>
      <c r="N677" s="85"/>
      <c r="O677" s="85"/>
      <c r="P677" s="85"/>
      <c r="Q677" s="85"/>
    </row>
    <row r="678" spans="1:17" ht="15" thickBot="1" x14ac:dyDescent="0.35">
      <c r="B678" s="108"/>
      <c r="C678" s="110"/>
      <c r="D678" s="110"/>
      <c r="E678" s="110"/>
      <c r="F678" s="110"/>
      <c r="G678" s="116" t="s">
        <v>47</v>
      </c>
      <c r="H678" s="111"/>
      <c r="I678" s="85"/>
      <c r="K678" s="85"/>
      <c r="L678" s="85"/>
      <c r="M678" s="85"/>
      <c r="N678" s="85"/>
      <c r="O678" s="85"/>
      <c r="P678" s="85"/>
      <c r="Q678" s="85"/>
    </row>
    <row r="679" spans="1:17" ht="15" thickBot="1" x14ac:dyDescent="0.35">
      <c r="A679" s="45"/>
      <c r="B679" s="108"/>
      <c r="C679" s="110" t="s">
        <v>278</v>
      </c>
      <c r="D679" s="62"/>
      <c r="E679" s="64"/>
      <c r="F679" s="110"/>
      <c r="G679" s="75">
        <v>0.5</v>
      </c>
      <c r="H679" s="111"/>
      <c r="I679" s="85"/>
      <c r="J679" s="46" t="s">
        <v>205</v>
      </c>
      <c r="K679" s="85"/>
      <c r="L679" s="85"/>
      <c r="M679" s="85"/>
      <c r="N679" s="85"/>
      <c r="O679" s="85"/>
      <c r="P679" s="85"/>
      <c r="Q679" s="85"/>
    </row>
    <row r="680" spans="1:17" x14ac:dyDescent="0.3">
      <c r="B680" s="108"/>
      <c r="C680" s="110"/>
      <c r="D680" s="110" t="s">
        <v>81</v>
      </c>
      <c r="E680" s="110" t="s">
        <v>46</v>
      </c>
      <c r="F680" s="110"/>
      <c r="G680" s="110"/>
      <c r="H680" s="111"/>
      <c r="I680" s="85"/>
      <c r="J680" s="46"/>
      <c r="K680" s="85"/>
      <c r="L680" s="85"/>
      <c r="M680" s="85"/>
      <c r="N680" s="85"/>
      <c r="O680" s="85"/>
      <c r="P680" s="85"/>
      <c r="Q680" s="85"/>
    </row>
    <row r="681" spans="1:17" x14ac:dyDescent="0.3">
      <c r="B681" s="108"/>
      <c r="C681" s="110"/>
      <c r="D681" s="110"/>
      <c r="E681" s="110"/>
      <c r="F681" s="110"/>
      <c r="G681" s="110"/>
      <c r="H681" s="111"/>
      <c r="I681" s="85"/>
      <c r="J681" s="46"/>
      <c r="K681" s="85"/>
      <c r="L681" s="85"/>
      <c r="M681" s="85"/>
      <c r="N681" s="85"/>
      <c r="O681" s="85"/>
      <c r="P681" s="85"/>
      <c r="Q681" s="85"/>
    </row>
    <row r="682" spans="1:17" ht="15" thickBot="1" x14ac:dyDescent="0.35">
      <c r="A682" s="45"/>
      <c r="B682" s="108"/>
      <c r="C682" s="110" t="s">
        <v>279</v>
      </c>
      <c r="D682" s="110"/>
      <c r="E682" s="58">
        <v>0</v>
      </c>
      <c r="F682" s="110" t="str">
        <f>$F$585</f>
        <v>Gallons</v>
      </c>
      <c r="G682" s="110"/>
      <c r="H682" s="111"/>
      <c r="I682" s="85"/>
      <c r="J682" s="46" t="s">
        <v>37</v>
      </c>
      <c r="K682" s="85"/>
      <c r="L682" s="85"/>
      <c r="M682" s="85"/>
      <c r="N682" s="85"/>
      <c r="O682" s="85"/>
      <c r="P682" s="85"/>
      <c r="Q682" s="85"/>
    </row>
    <row r="683" spans="1:17" x14ac:dyDescent="0.3">
      <c r="B683" s="108"/>
      <c r="C683" s="110"/>
      <c r="D683" s="110"/>
      <c r="E683" s="110"/>
      <c r="F683" s="110"/>
      <c r="G683" s="110"/>
      <c r="H683" s="111"/>
      <c r="I683" s="85"/>
      <c r="J683" s="46"/>
      <c r="K683" s="85"/>
      <c r="L683" s="85"/>
      <c r="M683" s="85"/>
      <c r="N683" s="85"/>
      <c r="O683" s="85"/>
      <c r="P683" s="85"/>
      <c r="Q683" s="85"/>
    </row>
    <row r="684" spans="1:17" ht="15" thickBot="1" x14ac:dyDescent="0.35">
      <c r="A684" s="45"/>
      <c r="B684" s="108"/>
      <c r="C684" s="110" t="s">
        <v>280</v>
      </c>
      <c r="D684" s="110"/>
      <c r="E684" s="58">
        <v>0</v>
      </c>
      <c r="F684" s="110" t="str">
        <f>$F$585</f>
        <v>Gallons</v>
      </c>
      <c r="G684" s="110"/>
      <c r="H684" s="111"/>
      <c r="I684" s="85"/>
      <c r="J684" s="46" t="s">
        <v>38</v>
      </c>
      <c r="K684" s="85"/>
      <c r="L684" s="85"/>
      <c r="M684" s="85"/>
      <c r="N684" s="85"/>
      <c r="O684" s="85"/>
      <c r="P684" s="85"/>
      <c r="Q684" s="85"/>
    </row>
    <row r="685" spans="1:17" x14ac:dyDescent="0.3">
      <c r="B685" s="108"/>
      <c r="C685" s="110"/>
      <c r="D685" s="110"/>
      <c r="E685" s="110"/>
      <c r="F685" s="110"/>
      <c r="G685" s="110"/>
      <c r="H685" s="111"/>
      <c r="I685" s="85"/>
      <c r="K685" s="85"/>
      <c r="L685" s="85"/>
      <c r="M685" s="85"/>
      <c r="N685" s="85"/>
      <c r="O685" s="85"/>
      <c r="P685" s="85"/>
      <c r="Q685" s="85"/>
    </row>
    <row r="686" spans="1:17" ht="15" thickBot="1" x14ac:dyDescent="0.35">
      <c r="A686" s="37"/>
      <c r="B686" s="108"/>
      <c r="C686" s="110" t="s">
        <v>284</v>
      </c>
      <c r="D686" s="110"/>
      <c r="E686" s="53">
        <f>SUM(E682-E684)</f>
        <v>0</v>
      </c>
      <c r="F686" s="110" t="str">
        <f>$F$585</f>
        <v>Gallons</v>
      </c>
      <c r="G686" s="110"/>
      <c r="H686" s="111"/>
      <c r="I686" s="85"/>
      <c r="J686" s="38" t="s">
        <v>202</v>
      </c>
      <c r="K686" s="85"/>
      <c r="L686" s="85"/>
      <c r="M686" s="85"/>
      <c r="N686" s="85"/>
      <c r="O686" s="85"/>
      <c r="P686" s="85"/>
      <c r="Q686" s="85"/>
    </row>
    <row r="687" spans="1:17" x14ac:dyDescent="0.3">
      <c r="B687" s="108"/>
      <c r="C687" s="110"/>
      <c r="D687" s="110"/>
      <c r="E687" s="110"/>
      <c r="F687" s="110"/>
      <c r="G687" s="110"/>
      <c r="H687" s="111"/>
      <c r="I687" s="85"/>
      <c r="K687" s="85"/>
      <c r="L687" s="85"/>
      <c r="M687" s="85"/>
      <c r="N687" s="85"/>
      <c r="O687" s="85"/>
      <c r="P687" s="85"/>
      <c r="Q687" s="85"/>
    </row>
    <row r="688" spans="1:17" x14ac:dyDescent="0.3">
      <c r="B688" s="108"/>
      <c r="C688" s="110"/>
      <c r="D688" s="110"/>
      <c r="E688" s="110"/>
      <c r="F688" s="110"/>
      <c r="G688" s="110"/>
      <c r="H688" s="111"/>
      <c r="I688" s="85"/>
      <c r="K688" s="85"/>
      <c r="L688" s="85"/>
      <c r="M688" s="85"/>
      <c r="N688" s="85"/>
      <c r="O688" s="85"/>
      <c r="P688" s="85"/>
      <c r="Q688" s="85"/>
    </row>
    <row r="689" spans="1:17" ht="15" thickBot="1" x14ac:dyDescent="0.35">
      <c r="A689" s="45"/>
      <c r="B689" s="108"/>
      <c r="C689" s="110" t="s">
        <v>282</v>
      </c>
      <c r="D689" s="110"/>
      <c r="E689" s="62">
        <v>0</v>
      </c>
      <c r="F689" s="110" t="s">
        <v>24</v>
      </c>
      <c r="G689" s="110"/>
      <c r="H689" s="111"/>
      <c r="I689" s="85"/>
      <c r="J689" s="46" t="s">
        <v>203</v>
      </c>
      <c r="K689" s="85"/>
      <c r="L689" s="85"/>
      <c r="M689" s="85"/>
      <c r="N689" s="85"/>
      <c r="O689" s="85"/>
      <c r="P689" s="85"/>
      <c r="Q689" s="85"/>
    </row>
    <row r="690" spans="1:17" x14ac:dyDescent="0.3">
      <c r="B690" s="108"/>
      <c r="C690" s="110"/>
      <c r="D690" s="110"/>
      <c r="E690" s="110"/>
      <c r="F690" s="110"/>
      <c r="G690" s="110"/>
      <c r="H690" s="111"/>
      <c r="I690" s="85"/>
      <c r="K690" s="85"/>
      <c r="L690" s="85"/>
      <c r="M690" s="85"/>
      <c r="N690" s="85"/>
      <c r="O690" s="85"/>
      <c r="P690" s="85"/>
      <c r="Q690" s="85"/>
    </row>
    <row r="691" spans="1:17" ht="15" thickBot="1" x14ac:dyDescent="0.35">
      <c r="A691" s="37"/>
      <c r="B691" s="108"/>
      <c r="C691" s="110" t="s">
        <v>283</v>
      </c>
      <c r="D691" s="110"/>
      <c r="E691" s="53">
        <f>E686/(E689+100)*100</f>
        <v>0</v>
      </c>
      <c r="F691" s="110" t="str">
        <f>$F$585</f>
        <v>Gallons</v>
      </c>
      <c r="G691" s="110"/>
      <c r="H691" s="111"/>
      <c r="I691" s="85"/>
      <c r="J691" s="38" t="s">
        <v>204</v>
      </c>
      <c r="K691" s="85"/>
      <c r="L691" s="85"/>
      <c r="M691" s="85"/>
      <c r="N691" s="85"/>
      <c r="O691" s="85"/>
      <c r="P691" s="85"/>
      <c r="Q691" s="85"/>
    </row>
    <row r="692" spans="1:17" ht="15" thickBot="1" x14ac:dyDescent="0.35">
      <c r="B692" s="117"/>
      <c r="C692" s="118"/>
      <c r="D692" s="118"/>
      <c r="E692" s="118"/>
      <c r="F692" s="118"/>
      <c r="G692" s="118"/>
      <c r="H692" s="119"/>
      <c r="I692" s="85"/>
      <c r="K692" s="85"/>
      <c r="L692" s="85"/>
      <c r="M692" s="85"/>
      <c r="N692" s="85"/>
      <c r="O692" s="85"/>
      <c r="P692" s="85"/>
      <c r="Q692" s="85"/>
    </row>
    <row r="693" spans="1:17" ht="15" thickTop="1" x14ac:dyDescent="0.3">
      <c r="B693" s="85"/>
      <c r="C693" s="85"/>
      <c r="D693" s="85"/>
      <c r="E693" s="85"/>
      <c r="F693" s="85"/>
      <c r="G693" s="85"/>
      <c r="H693" s="85"/>
      <c r="I693" s="85"/>
      <c r="K693" s="85"/>
      <c r="L693" s="85"/>
      <c r="M693" s="85"/>
      <c r="N693" s="85"/>
      <c r="O693" s="85"/>
      <c r="P693" s="85"/>
      <c r="Q693" s="85"/>
    </row>
    <row r="694" spans="1:17" ht="15" thickBot="1" x14ac:dyDescent="0.35">
      <c r="B694" s="85"/>
      <c r="C694" s="85"/>
      <c r="D694" s="85"/>
      <c r="E694" s="85"/>
      <c r="F694" s="85"/>
      <c r="G694" s="85"/>
      <c r="H694" s="85"/>
      <c r="I694" s="85"/>
      <c r="K694" s="85"/>
      <c r="L694" s="85"/>
      <c r="M694" s="85"/>
      <c r="N694" s="85"/>
      <c r="O694" s="85"/>
      <c r="P694" s="85"/>
      <c r="Q694" s="85"/>
    </row>
    <row r="695" spans="1:17" ht="15" thickTop="1" x14ac:dyDescent="0.3">
      <c r="B695" s="105"/>
      <c r="C695" s="106"/>
      <c r="D695" s="106"/>
      <c r="E695" s="106"/>
      <c r="F695" s="106"/>
      <c r="G695" s="106"/>
      <c r="H695" s="107"/>
      <c r="I695" s="85"/>
      <c r="K695" s="85"/>
      <c r="L695" s="85"/>
      <c r="M695" s="85"/>
      <c r="N695" s="85"/>
      <c r="O695" s="85"/>
      <c r="P695" s="85"/>
      <c r="Q695" s="85"/>
    </row>
    <row r="696" spans="1:17" x14ac:dyDescent="0.3">
      <c r="B696" s="108"/>
      <c r="C696" s="265" t="s">
        <v>266</v>
      </c>
      <c r="D696" s="110"/>
      <c r="E696" s="110"/>
      <c r="F696" s="110"/>
      <c r="G696" s="110"/>
      <c r="H696" s="111"/>
      <c r="I696" s="85"/>
      <c r="K696" s="85"/>
      <c r="L696" s="85"/>
      <c r="M696" s="85"/>
      <c r="N696" s="85"/>
      <c r="O696" s="85"/>
      <c r="P696" s="85"/>
      <c r="Q696" s="85"/>
    </row>
    <row r="697" spans="1:17" x14ac:dyDescent="0.3">
      <c r="B697" s="108"/>
      <c r="C697" s="110"/>
      <c r="D697" s="110"/>
      <c r="E697" s="110"/>
      <c r="F697" s="110"/>
      <c r="G697" s="110"/>
      <c r="H697" s="111"/>
      <c r="I697" s="85"/>
      <c r="K697" s="85"/>
      <c r="L697" s="85"/>
      <c r="M697" s="85"/>
      <c r="N697" s="85"/>
      <c r="O697" s="85"/>
      <c r="P697" s="85"/>
      <c r="Q697" s="85"/>
    </row>
    <row r="698" spans="1:17" x14ac:dyDescent="0.3">
      <c r="B698" s="108"/>
      <c r="C698" s="114" t="s">
        <v>21</v>
      </c>
      <c r="D698" s="114" t="s">
        <v>22</v>
      </c>
      <c r="E698" s="115" t="s">
        <v>23</v>
      </c>
      <c r="F698" s="110"/>
      <c r="G698" s="110"/>
      <c r="H698" s="111"/>
      <c r="I698" s="85"/>
      <c r="K698" s="85"/>
      <c r="L698" s="85"/>
      <c r="M698" s="85"/>
      <c r="N698" s="85"/>
      <c r="O698" s="85"/>
      <c r="P698" s="85"/>
      <c r="Q698" s="85"/>
    </row>
    <row r="699" spans="1:17" x14ac:dyDescent="0.3">
      <c r="B699" s="108"/>
      <c r="C699" s="110"/>
      <c r="D699" s="110"/>
      <c r="E699" s="110"/>
      <c r="F699" s="110"/>
      <c r="G699" s="110"/>
      <c r="H699" s="111"/>
      <c r="I699" s="85"/>
      <c r="K699" s="85"/>
      <c r="L699" s="85"/>
      <c r="M699" s="85"/>
      <c r="N699" s="85"/>
      <c r="O699" s="85"/>
      <c r="P699" s="85"/>
      <c r="Q699" s="85"/>
    </row>
    <row r="700" spans="1:17" x14ac:dyDescent="0.3">
      <c r="B700" s="108"/>
      <c r="C700" s="116" t="s">
        <v>45</v>
      </c>
      <c r="D700" s="110"/>
      <c r="E700" s="110"/>
      <c r="F700" s="110"/>
      <c r="G700" s="110"/>
      <c r="H700" s="111"/>
      <c r="I700" s="85"/>
      <c r="K700" s="85"/>
      <c r="L700" s="85"/>
      <c r="M700" s="85"/>
      <c r="N700" s="85"/>
      <c r="O700" s="85"/>
      <c r="P700" s="85"/>
      <c r="Q700" s="85"/>
    </row>
    <row r="701" spans="1:17" ht="15" thickBot="1" x14ac:dyDescent="0.35">
      <c r="B701" s="108"/>
      <c r="C701" s="110"/>
      <c r="D701" s="110"/>
      <c r="E701" s="110"/>
      <c r="F701" s="110"/>
      <c r="G701" s="116" t="s">
        <v>47</v>
      </c>
      <c r="H701" s="111"/>
      <c r="I701" s="85"/>
      <c r="K701" s="85"/>
      <c r="L701" s="85"/>
      <c r="M701" s="85"/>
      <c r="N701" s="85"/>
      <c r="O701" s="85"/>
      <c r="P701" s="85"/>
      <c r="Q701" s="85"/>
    </row>
    <row r="702" spans="1:17" ht="15" thickBot="1" x14ac:dyDescent="0.35">
      <c r="A702" s="45"/>
      <c r="B702" s="108"/>
      <c r="C702" s="110" t="s">
        <v>278</v>
      </c>
      <c r="D702" s="62"/>
      <c r="E702" s="64"/>
      <c r="F702" s="113"/>
      <c r="G702" s="75">
        <v>0.5</v>
      </c>
      <c r="H702" s="111"/>
      <c r="I702" s="85"/>
      <c r="J702" s="46" t="s">
        <v>205</v>
      </c>
      <c r="K702" s="85"/>
      <c r="L702" s="85"/>
      <c r="M702" s="85"/>
      <c r="N702" s="85"/>
      <c r="O702" s="85"/>
      <c r="P702" s="85"/>
      <c r="Q702" s="85"/>
    </row>
    <row r="703" spans="1:17" x14ac:dyDescent="0.3">
      <c r="B703" s="108"/>
      <c r="C703" s="110"/>
      <c r="D703" s="110" t="s">
        <v>81</v>
      </c>
      <c r="E703" s="110" t="s">
        <v>46</v>
      </c>
      <c r="F703" s="110"/>
      <c r="G703" s="110"/>
      <c r="H703" s="111"/>
      <c r="I703" s="85"/>
      <c r="J703" s="46"/>
      <c r="K703" s="85"/>
      <c r="L703" s="85"/>
      <c r="M703" s="85"/>
      <c r="N703" s="85"/>
      <c r="O703" s="85"/>
      <c r="P703" s="85"/>
      <c r="Q703" s="85"/>
    </row>
    <row r="704" spans="1:17" x14ac:dyDescent="0.3">
      <c r="B704" s="108"/>
      <c r="C704" s="110"/>
      <c r="D704" s="110"/>
      <c r="E704" s="110"/>
      <c r="F704" s="110"/>
      <c r="G704" s="110"/>
      <c r="H704" s="111"/>
      <c r="I704" s="85"/>
      <c r="J704" s="46"/>
      <c r="K704" s="85"/>
      <c r="L704" s="85"/>
      <c r="M704" s="85"/>
      <c r="N704" s="85"/>
      <c r="O704" s="85"/>
      <c r="P704" s="85"/>
      <c r="Q704" s="85"/>
    </row>
    <row r="705" spans="1:17" ht="15" thickBot="1" x14ac:dyDescent="0.35">
      <c r="A705" s="45"/>
      <c r="B705" s="108"/>
      <c r="C705" s="110" t="s">
        <v>279</v>
      </c>
      <c r="D705" s="110"/>
      <c r="E705" s="58">
        <v>0</v>
      </c>
      <c r="F705" s="110" t="str">
        <f>$F$585</f>
        <v>Gallons</v>
      </c>
      <c r="G705" s="115"/>
      <c r="H705" s="111"/>
      <c r="I705" s="85"/>
      <c r="J705" s="46" t="s">
        <v>37</v>
      </c>
      <c r="K705" s="85"/>
      <c r="L705" s="85"/>
      <c r="M705" s="85"/>
      <c r="N705" s="85"/>
      <c r="O705" s="85"/>
      <c r="P705" s="85"/>
      <c r="Q705" s="85"/>
    </row>
    <row r="706" spans="1:17" x14ac:dyDescent="0.3">
      <c r="B706" s="108"/>
      <c r="C706" s="110"/>
      <c r="D706" s="110"/>
      <c r="E706" s="110"/>
      <c r="F706" s="110"/>
      <c r="G706" s="110"/>
      <c r="H706" s="111"/>
      <c r="I706" s="85"/>
      <c r="J706" s="46"/>
      <c r="K706" s="85"/>
      <c r="L706" s="85"/>
      <c r="M706" s="85"/>
      <c r="N706" s="85"/>
      <c r="O706" s="85"/>
      <c r="P706" s="85"/>
      <c r="Q706" s="85"/>
    </row>
    <row r="707" spans="1:17" ht="15" thickBot="1" x14ac:dyDescent="0.35">
      <c r="A707" s="45"/>
      <c r="B707" s="108"/>
      <c r="C707" s="110" t="s">
        <v>280</v>
      </c>
      <c r="D707" s="110"/>
      <c r="E707" s="58">
        <v>0</v>
      </c>
      <c r="F707" s="110" t="str">
        <f>$F$585</f>
        <v>Gallons</v>
      </c>
      <c r="G707" s="110"/>
      <c r="H707" s="111"/>
      <c r="I707" s="85"/>
      <c r="J707" s="46" t="s">
        <v>38</v>
      </c>
      <c r="K707" s="85"/>
      <c r="L707" s="85"/>
      <c r="M707" s="85"/>
      <c r="N707" s="85"/>
      <c r="O707" s="85"/>
      <c r="P707" s="85"/>
      <c r="Q707" s="85"/>
    </row>
    <row r="708" spans="1:17" x14ac:dyDescent="0.3">
      <c r="B708" s="108"/>
      <c r="C708" s="110"/>
      <c r="D708" s="110"/>
      <c r="E708" s="110"/>
      <c r="F708" s="110"/>
      <c r="G708" s="110"/>
      <c r="H708" s="111"/>
      <c r="I708" s="85"/>
      <c r="K708" s="85"/>
      <c r="L708" s="85"/>
      <c r="M708" s="85"/>
      <c r="N708" s="85"/>
      <c r="O708" s="85"/>
      <c r="P708" s="85"/>
      <c r="Q708" s="85"/>
    </row>
    <row r="709" spans="1:17" ht="15" thickBot="1" x14ac:dyDescent="0.35">
      <c r="A709" s="37"/>
      <c r="B709" s="108"/>
      <c r="C709" s="110" t="s">
        <v>284</v>
      </c>
      <c r="D709" s="110"/>
      <c r="E709" s="53">
        <f>SUM(E705-E707)</f>
        <v>0</v>
      </c>
      <c r="F709" s="110" t="str">
        <f>$F$585</f>
        <v>Gallons</v>
      </c>
      <c r="G709" s="110"/>
      <c r="H709" s="111"/>
      <c r="I709" s="85"/>
      <c r="J709" s="38" t="s">
        <v>202</v>
      </c>
      <c r="K709" s="85"/>
      <c r="L709" s="85"/>
      <c r="M709" s="85"/>
      <c r="N709" s="85"/>
      <c r="O709" s="85"/>
      <c r="P709" s="85"/>
      <c r="Q709" s="85"/>
    </row>
    <row r="710" spans="1:17" x14ac:dyDescent="0.3">
      <c r="B710" s="108"/>
      <c r="C710" s="110"/>
      <c r="D710" s="110"/>
      <c r="E710" s="110"/>
      <c r="F710" s="110"/>
      <c r="G710" s="110"/>
      <c r="H710" s="111"/>
      <c r="I710" s="85"/>
      <c r="K710" s="85"/>
      <c r="L710" s="85"/>
      <c r="M710" s="85"/>
      <c r="N710" s="85"/>
      <c r="O710" s="85"/>
      <c r="P710" s="85"/>
      <c r="Q710" s="85"/>
    </row>
    <row r="711" spans="1:17" x14ac:dyDescent="0.3">
      <c r="B711" s="108"/>
      <c r="C711" s="110"/>
      <c r="D711" s="110"/>
      <c r="E711" s="110"/>
      <c r="F711" s="110"/>
      <c r="G711" s="110"/>
      <c r="H711" s="111"/>
      <c r="I711" s="85"/>
      <c r="K711" s="85"/>
      <c r="L711" s="85"/>
      <c r="M711" s="85"/>
      <c r="N711" s="85"/>
      <c r="O711" s="85"/>
      <c r="P711" s="85"/>
      <c r="Q711" s="85"/>
    </row>
    <row r="712" spans="1:17" ht="15" thickBot="1" x14ac:dyDescent="0.35">
      <c r="A712" s="45"/>
      <c r="B712" s="108"/>
      <c r="C712" s="110" t="s">
        <v>282</v>
      </c>
      <c r="D712" s="110"/>
      <c r="E712" s="62">
        <v>0</v>
      </c>
      <c r="F712" s="110" t="s">
        <v>24</v>
      </c>
      <c r="G712" s="110"/>
      <c r="H712" s="111"/>
      <c r="I712" s="85"/>
      <c r="J712" s="46" t="s">
        <v>203</v>
      </c>
      <c r="K712" s="85"/>
      <c r="L712" s="85"/>
      <c r="M712" s="85"/>
      <c r="N712" s="85"/>
      <c r="O712" s="85"/>
      <c r="P712" s="85"/>
      <c r="Q712" s="85"/>
    </row>
    <row r="713" spans="1:17" x14ac:dyDescent="0.3">
      <c r="B713" s="108"/>
      <c r="C713" s="110"/>
      <c r="D713" s="110"/>
      <c r="E713" s="110"/>
      <c r="F713" s="110"/>
      <c r="G713" s="110"/>
      <c r="H713" s="111"/>
      <c r="I713" s="85"/>
      <c r="K713" s="85"/>
      <c r="L713" s="85"/>
      <c r="M713" s="85"/>
      <c r="N713" s="85"/>
      <c r="O713" s="85"/>
      <c r="P713" s="85"/>
      <c r="Q713" s="85"/>
    </row>
    <row r="714" spans="1:17" ht="15" thickBot="1" x14ac:dyDescent="0.35">
      <c r="A714" s="37"/>
      <c r="B714" s="108"/>
      <c r="C714" s="110" t="s">
        <v>283</v>
      </c>
      <c r="D714" s="110"/>
      <c r="E714" s="53">
        <f>E709/(E712+100)*100</f>
        <v>0</v>
      </c>
      <c r="F714" s="110" t="str">
        <f>$F$585</f>
        <v>Gallons</v>
      </c>
      <c r="G714" s="110"/>
      <c r="H714" s="111"/>
      <c r="I714" s="85"/>
      <c r="J714" s="38" t="s">
        <v>204</v>
      </c>
      <c r="K714" s="85"/>
      <c r="L714" s="85"/>
      <c r="M714" s="85"/>
      <c r="N714" s="85"/>
      <c r="O714" s="85"/>
      <c r="P714" s="85"/>
      <c r="Q714" s="85"/>
    </row>
    <row r="715" spans="1:17" x14ac:dyDescent="0.3">
      <c r="B715" s="108"/>
      <c r="C715" s="110"/>
      <c r="D715" s="110"/>
      <c r="E715" s="110"/>
      <c r="F715" s="110"/>
      <c r="G715" s="110"/>
      <c r="H715" s="111"/>
      <c r="I715" s="85"/>
      <c r="K715" s="85"/>
      <c r="L715" s="85"/>
      <c r="M715" s="85"/>
      <c r="N715" s="85"/>
      <c r="O715" s="85"/>
      <c r="P715" s="85"/>
      <c r="Q715" s="85"/>
    </row>
    <row r="716" spans="1:17" ht="15" thickBot="1" x14ac:dyDescent="0.35">
      <c r="B716" s="108"/>
      <c r="C716" s="110"/>
      <c r="D716" s="110"/>
      <c r="E716" s="110"/>
      <c r="F716" s="110"/>
      <c r="G716" s="116" t="s">
        <v>47</v>
      </c>
      <c r="H716" s="111"/>
      <c r="I716" s="85"/>
      <c r="K716" s="85"/>
      <c r="L716" s="85"/>
      <c r="M716" s="85"/>
      <c r="N716" s="85"/>
      <c r="O716" s="85"/>
      <c r="P716" s="85"/>
      <c r="Q716" s="85"/>
    </row>
    <row r="717" spans="1:17" ht="15" thickBot="1" x14ac:dyDescent="0.35">
      <c r="A717" s="45"/>
      <c r="B717" s="108"/>
      <c r="C717" s="110" t="s">
        <v>278</v>
      </c>
      <c r="D717" s="62"/>
      <c r="E717" s="64"/>
      <c r="F717" s="110"/>
      <c r="G717" s="75">
        <v>0.5</v>
      </c>
      <c r="H717" s="111"/>
      <c r="I717" s="85"/>
      <c r="J717" s="46" t="s">
        <v>205</v>
      </c>
      <c r="K717" s="85"/>
      <c r="L717" s="85"/>
      <c r="M717" s="85"/>
      <c r="N717" s="85"/>
      <c r="O717" s="85"/>
      <c r="P717" s="85"/>
      <c r="Q717" s="85"/>
    </row>
    <row r="718" spans="1:17" x14ac:dyDescent="0.3">
      <c r="B718" s="108"/>
      <c r="C718" s="110"/>
      <c r="D718" s="110" t="s">
        <v>81</v>
      </c>
      <c r="E718" s="110" t="s">
        <v>46</v>
      </c>
      <c r="F718" s="110"/>
      <c r="G718" s="110"/>
      <c r="H718" s="111"/>
      <c r="I718" s="85"/>
      <c r="J718" s="46"/>
      <c r="K718" s="85"/>
      <c r="L718" s="85"/>
      <c r="M718" s="85"/>
      <c r="N718" s="85"/>
      <c r="O718" s="85"/>
      <c r="P718" s="85"/>
      <c r="Q718" s="85"/>
    </row>
    <row r="719" spans="1:17" x14ac:dyDescent="0.3">
      <c r="B719" s="108"/>
      <c r="C719" s="110"/>
      <c r="D719" s="110"/>
      <c r="E719" s="110"/>
      <c r="F719" s="110"/>
      <c r="G719" s="110"/>
      <c r="H719" s="111"/>
      <c r="I719" s="85"/>
      <c r="J719" s="46"/>
      <c r="K719" s="85"/>
      <c r="L719" s="85"/>
      <c r="M719" s="85"/>
      <c r="N719" s="85"/>
      <c r="O719" s="85"/>
      <c r="P719" s="85"/>
      <c r="Q719" s="85"/>
    </row>
    <row r="720" spans="1:17" ht="15" thickBot="1" x14ac:dyDescent="0.35">
      <c r="A720" s="45"/>
      <c r="B720" s="108"/>
      <c r="C720" s="110" t="s">
        <v>279</v>
      </c>
      <c r="D720" s="110"/>
      <c r="E720" s="58">
        <v>0</v>
      </c>
      <c r="F720" s="110" t="str">
        <f>$F$585</f>
        <v>Gallons</v>
      </c>
      <c r="G720" s="110"/>
      <c r="H720" s="111"/>
      <c r="I720" s="85"/>
      <c r="J720" s="46" t="s">
        <v>37</v>
      </c>
      <c r="K720" s="85"/>
      <c r="L720" s="85"/>
      <c r="M720" s="85"/>
      <c r="N720" s="85"/>
      <c r="O720" s="85"/>
      <c r="P720" s="85"/>
      <c r="Q720" s="85"/>
    </row>
    <row r="721" spans="1:17" x14ac:dyDescent="0.3">
      <c r="B721" s="108"/>
      <c r="C721" s="110"/>
      <c r="D721" s="110"/>
      <c r="E721" s="110"/>
      <c r="F721" s="110"/>
      <c r="G721" s="110"/>
      <c r="H721" s="111"/>
      <c r="I721" s="85"/>
      <c r="J721" s="46"/>
      <c r="K721" s="85"/>
      <c r="L721" s="85"/>
      <c r="M721" s="85"/>
      <c r="N721" s="85"/>
      <c r="O721" s="85"/>
      <c r="P721" s="85"/>
      <c r="Q721" s="85"/>
    </row>
    <row r="722" spans="1:17" ht="15" thickBot="1" x14ac:dyDescent="0.35">
      <c r="A722" s="45"/>
      <c r="B722" s="108"/>
      <c r="C722" s="110" t="s">
        <v>280</v>
      </c>
      <c r="D722" s="110"/>
      <c r="E722" s="58">
        <v>0</v>
      </c>
      <c r="F722" s="110" t="str">
        <f>$F$585</f>
        <v>Gallons</v>
      </c>
      <c r="G722" s="110"/>
      <c r="H722" s="111"/>
      <c r="I722" s="85"/>
      <c r="J722" s="46" t="s">
        <v>38</v>
      </c>
      <c r="K722" s="85"/>
      <c r="L722" s="85"/>
      <c r="M722" s="85"/>
      <c r="N722" s="85"/>
      <c r="O722" s="85"/>
      <c r="P722" s="85"/>
      <c r="Q722" s="85"/>
    </row>
    <row r="723" spans="1:17" x14ac:dyDescent="0.3">
      <c r="B723" s="108"/>
      <c r="C723" s="110"/>
      <c r="D723" s="110"/>
      <c r="E723" s="110"/>
      <c r="F723" s="110"/>
      <c r="G723" s="110"/>
      <c r="H723" s="111"/>
      <c r="I723" s="85"/>
      <c r="K723" s="85"/>
      <c r="L723" s="85"/>
      <c r="M723" s="85"/>
      <c r="N723" s="85"/>
      <c r="O723" s="85"/>
      <c r="P723" s="85"/>
      <c r="Q723" s="85"/>
    </row>
    <row r="724" spans="1:17" ht="15" thickBot="1" x14ac:dyDescent="0.35">
      <c r="A724" s="37"/>
      <c r="B724" s="108"/>
      <c r="C724" s="110" t="s">
        <v>284</v>
      </c>
      <c r="D724" s="110"/>
      <c r="E724" s="53">
        <f>SUM(E720-E722)</f>
        <v>0</v>
      </c>
      <c r="F724" s="110" t="str">
        <f>$F$585</f>
        <v>Gallons</v>
      </c>
      <c r="G724" s="110"/>
      <c r="H724" s="111"/>
      <c r="I724" s="85"/>
      <c r="J724" s="38" t="s">
        <v>202</v>
      </c>
      <c r="K724" s="85"/>
      <c r="L724" s="85"/>
      <c r="M724" s="85"/>
      <c r="N724" s="85"/>
      <c r="O724" s="85"/>
      <c r="P724" s="85"/>
      <c r="Q724" s="85"/>
    </row>
    <row r="725" spans="1:17" x14ac:dyDescent="0.3">
      <c r="B725" s="108"/>
      <c r="C725" s="110"/>
      <c r="D725" s="110"/>
      <c r="E725" s="110"/>
      <c r="F725" s="110"/>
      <c r="G725" s="110"/>
      <c r="H725" s="111"/>
      <c r="I725" s="85"/>
      <c r="K725" s="85"/>
      <c r="L725" s="85"/>
      <c r="M725" s="85"/>
      <c r="N725" s="85"/>
      <c r="O725" s="85"/>
      <c r="P725" s="85"/>
      <c r="Q725" s="85"/>
    </row>
    <row r="726" spans="1:17" x14ac:dyDescent="0.3">
      <c r="B726" s="108"/>
      <c r="C726" s="110"/>
      <c r="D726" s="110"/>
      <c r="E726" s="110"/>
      <c r="F726" s="110"/>
      <c r="G726" s="110"/>
      <c r="H726" s="111"/>
      <c r="I726" s="85"/>
      <c r="K726" s="85"/>
      <c r="L726" s="85"/>
      <c r="M726" s="85"/>
      <c r="N726" s="85"/>
      <c r="O726" s="85"/>
      <c r="P726" s="85"/>
      <c r="Q726" s="85"/>
    </row>
    <row r="727" spans="1:17" ht="15" thickBot="1" x14ac:dyDescent="0.35">
      <c r="A727" s="45"/>
      <c r="B727" s="108"/>
      <c r="C727" s="110" t="s">
        <v>282</v>
      </c>
      <c r="D727" s="110"/>
      <c r="E727" s="62">
        <v>0</v>
      </c>
      <c r="F727" s="110" t="s">
        <v>24</v>
      </c>
      <c r="G727" s="110"/>
      <c r="H727" s="111"/>
      <c r="I727" s="85"/>
      <c r="J727" s="46" t="s">
        <v>203</v>
      </c>
      <c r="K727" s="85"/>
      <c r="L727" s="85"/>
      <c r="M727" s="85"/>
      <c r="N727" s="85"/>
      <c r="O727" s="85"/>
      <c r="P727" s="85"/>
      <c r="Q727" s="85"/>
    </row>
    <row r="728" spans="1:17" x14ac:dyDescent="0.3">
      <c r="B728" s="108"/>
      <c r="C728" s="110"/>
      <c r="D728" s="110"/>
      <c r="E728" s="110"/>
      <c r="F728" s="110"/>
      <c r="G728" s="110"/>
      <c r="H728" s="111"/>
      <c r="I728" s="85"/>
      <c r="K728" s="85"/>
      <c r="L728" s="85"/>
      <c r="M728" s="85"/>
      <c r="N728" s="85"/>
      <c r="O728" s="85"/>
      <c r="P728" s="85"/>
      <c r="Q728" s="85"/>
    </row>
    <row r="729" spans="1:17" ht="15" thickBot="1" x14ac:dyDescent="0.35">
      <c r="A729" s="37"/>
      <c r="B729" s="108"/>
      <c r="C729" s="110" t="s">
        <v>283</v>
      </c>
      <c r="D729" s="110"/>
      <c r="E729" s="53">
        <f>E724/(E727+100)*100</f>
        <v>0</v>
      </c>
      <c r="F729" s="110" t="str">
        <f>$F$585</f>
        <v>Gallons</v>
      </c>
      <c r="G729" s="110"/>
      <c r="H729" s="111"/>
      <c r="I729" s="85"/>
      <c r="J729" s="38" t="s">
        <v>204</v>
      </c>
      <c r="K729" s="85"/>
      <c r="L729" s="85"/>
      <c r="M729" s="85"/>
      <c r="N729" s="85"/>
      <c r="O729" s="85"/>
      <c r="P729" s="85"/>
      <c r="Q729" s="85"/>
    </row>
    <row r="730" spans="1:17" x14ac:dyDescent="0.3">
      <c r="B730" s="108"/>
      <c r="C730" s="110"/>
      <c r="D730" s="110"/>
      <c r="E730" s="110"/>
      <c r="F730" s="110"/>
      <c r="G730" s="110"/>
      <c r="H730" s="111"/>
      <c r="I730" s="85"/>
      <c r="K730" s="85"/>
      <c r="L730" s="85"/>
      <c r="M730" s="85"/>
      <c r="N730" s="85"/>
      <c r="O730" s="85"/>
      <c r="P730" s="85"/>
      <c r="Q730" s="85"/>
    </row>
    <row r="731" spans="1:17" ht="15" thickBot="1" x14ac:dyDescent="0.35">
      <c r="B731" s="108"/>
      <c r="C731" s="110"/>
      <c r="D731" s="110"/>
      <c r="E731" s="110"/>
      <c r="F731" s="110"/>
      <c r="G731" s="116" t="s">
        <v>47</v>
      </c>
      <c r="H731" s="111"/>
      <c r="I731" s="85"/>
      <c r="K731" s="85"/>
      <c r="L731" s="85"/>
      <c r="M731" s="85"/>
      <c r="N731" s="85"/>
      <c r="O731" s="85"/>
      <c r="P731" s="85"/>
      <c r="Q731" s="85"/>
    </row>
    <row r="732" spans="1:17" ht="15" thickBot="1" x14ac:dyDescent="0.35">
      <c r="A732" s="45"/>
      <c r="B732" s="108"/>
      <c r="C732" s="110" t="s">
        <v>278</v>
      </c>
      <c r="D732" s="62"/>
      <c r="E732" s="64"/>
      <c r="F732" s="110"/>
      <c r="G732" s="75">
        <v>0.5</v>
      </c>
      <c r="H732" s="111"/>
      <c r="I732" s="85"/>
      <c r="J732" s="46" t="s">
        <v>205</v>
      </c>
      <c r="K732" s="85"/>
      <c r="L732" s="85"/>
      <c r="M732" s="85"/>
      <c r="N732" s="85"/>
      <c r="O732" s="85"/>
      <c r="P732" s="85"/>
      <c r="Q732" s="85"/>
    </row>
    <row r="733" spans="1:17" x14ac:dyDescent="0.3">
      <c r="B733" s="108"/>
      <c r="C733" s="110"/>
      <c r="D733" s="110" t="s">
        <v>81</v>
      </c>
      <c r="E733" s="110" t="s">
        <v>46</v>
      </c>
      <c r="F733" s="110"/>
      <c r="G733" s="110"/>
      <c r="H733" s="111"/>
      <c r="I733" s="85"/>
      <c r="J733" s="46"/>
      <c r="K733" s="85"/>
      <c r="L733" s="85"/>
      <c r="M733" s="85"/>
      <c r="N733" s="85"/>
      <c r="O733" s="85"/>
      <c r="P733" s="85"/>
      <c r="Q733" s="85"/>
    </row>
    <row r="734" spans="1:17" x14ac:dyDescent="0.3">
      <c r="B734" s="108"/>
      <c r="C734" s="110"/>
      <c r="D734" s="110"/>
      <c r="E734" s="110"/>
      <c r="F734" s="110"/>
      <c r="G734" s="110"/>
      <c r="H734" s="111"/>
      <c r="I734" s="85"/>
      <c r="J734" s="46"/>
      <c r="K734" s="85"/>
      <c r="L734" s="85"/>
      <c r="M734" s="85"/>
      <c r="N734" s="85"/>
      <c r="O734" s="85"/>
      <c r="P734" s="85"/>
      <c r="Q734" s="85"/>
    </row>
    <row r="735" spans="1:17" ht="15" thickBot="1" x14ac:dyDescent="0.35">
      <c r="A735" s="45"/>
      <c r="B735" s="108"/>
      <c r="C735" s="110" t="s">
        <v>279</v>
      </c>
      <c r="D735" s="110"/>
      <c r="E735" s="58">
        <v>0</v>
      </c>
      <c r="F735" s="110" t="str">
        <f>$F$585</f>
        <v>Gallons</v>
      </c>
      <c r="G735" s="110"/>
      <c r="H735" s="111"/>
      <c r="I735" s="85"/>
      <c r="J735" s="46" t="s">
        <v>37</v>
      </c>
      <c r="K735" s="85"/>
      <c r="L735" s="85"/>
      <c r="M735" s="85"/>
      <c r="N735" s="85"/>
      <c r="O735" s="85"/>
      <c r="P735" s="85"/>
      <c r="Q735" s="85"/>
    </row>
    <row r="736" spans="1:17" x14ac:dyDescent="0.3">
      <c r="B736" s="108"/>
      <c r="C736" s="110"/>
      <c r="D736" s="110"/>
      <c r="E736" s="110"/>
      <c r="F736" s="110"/>
      <c r="G736" s="110"/>
      <c r="H736" s="111"/>
      <c r="I736" s="85"/>
      <c r="J736" s="46"/>
      <c r="K736" s="85"/>
      <c r="L736" s="85"/>
      <c r="M736" s="85"/>
      <c r="N736" s="85"/>
      <c r="O736" s="85"/>
      <c r="P736" s="85"/>
      <c r="Q736" s="85"/>
    </row>
    <row r="737" spans="1:17" ht="15" thickBot="1" x14ac:dyDescent="0.35">
      <c r="A737" s="45"/>
      <c r="B737" s="108"/>
      <c r="C737" s="110" t="s">
        <v>280</v>
      </c>
      <c r="D737" s="110"/>
      <c r="E737" s="58">
        <v>0</v>
      </c>
      <c r="F737" s="110" t="str">
        <f>$F$585</f>
        <v>Gallons</v>
      </c>
      <c r="G737" s="110"/>
      <c r="H737" s="111"/>
      <c r="I737" s="85"/>
      <c r="J737" s="46" t="s">
        <v>38</v>
      </c>
      <c r="K737" s="85"/>
      <c r="L737" s="85"/>
      <c r="M737" s="85"/>
      <c r="N737" s="85"/>
      <c r="O737" s="85"/>
      <c r="P737" s="85"/>
      <c r="Q737" s="85"/>
    </row>
    <row r="738" spans="1:17" x14ac:dyDescent="0.3">
      <c r="B738" s="108"/>
      <c r="C738" s="110"/>
      <c r="D738" s="110"/>
      <c r="E738" s="110"/>
      <c r="F738" s="110"/>
      <c r="G738" s="110"/>
      <c r="H738" s="111"/>
      <c r="I738" s="85"/>
      <c r="K738" s="85"/>
      <c r="L738" s="85"/>
      <c r="M738" s="85"/>
      <c r="N738" s="85"/>
      <c r="O738" s="85"/>
      <c r="P738" s="85"/>
      <c r="Q738" s="85"/>
    </row>
    <row r="739" spans="1:17" ht="15" thickBot="1" x14ac:dyDescent="0.35">
      <c r="A739" s="37"/>
      <c r="B739" s="108"/>
      <c r="C739" s="110" t="s">
        <v>284</v>
      </c>
      <c r="D739" s="110"/>
      <c r="E739" s="53">
        <f>SUM(E735-E737)</f>
        <v>0</v>
      </c>
      <c r="F739" s="110" t="str">
        <f>$F$585</f>
        <v>Gallons</v>
      </c>
      <c r="G739" s="110"/>
      <c r="H739" s="111"/>
      <c r="I739" s="85"/>
      <c r="J739" s="38" t="s">
        <v>202</v>
      </c>
      <c r="K739" s="85"/>
      <c r="L739" s="85"/>
      <c r="M739" s="85"/>
      <c r="N739" s="85"/>
      <c r="O739" s="85"/>
      <c r="P739" s="85"/>
      <c r="Q739" s="85"/>
    </row>
    <row r="740" spans="1:17" x14ac:dyDescent="0.3">
      <c r="B740" s="108"/>
      <c r="C740" s="110"/>
      <c r="D740" s="110"/>
      <c r="E740" s="110"/>
      <c r="F740" s="110"/>
      <c r="G740" s="110"/>
      <c r="H740" s="111"/>
      <c r="I740" s="85"/>
      <c r="K740" s="85"/>
      <c r="L740" s="85"/>
      <c r="M740" s="85"/>
      <c r="N740" s="85"/>
      <c r="O740" s="85"/>
      <c r="P740" s="85"/>
      <c r="Q740" s="85"/>
    </row>
    <row r="741" spans="1:17" x14ac:dyDescent="0.3">
      <c r="B741" s="108"/>
      <c r="C741" s="110"/>
      <c r="D741" s="110"/>
      <c r="E741" s="110"/>
      <c r="F741" s="110"/>
      <c r="G741" s="110"/>
      <c r="H741" s="111"/>
      <c r="I741" s="85"/>
      <c r="K741" s="85"/>
      <c r="L741" s="85"/>
      <c r="M741" s="85"/>
      <c r="N741" s="85"/>
      <c r="O741" s="85"/>
      <c r="P741" s="85"/>
      <c r="Q741" s="85"/>
    </row>
    <row r="742" spans="1:17" ht="15" thickBot="1" x14ac:dyDescent="0.35">
      <c r="A742" s="45"/>
      <c r="B742" s="108"/>
      <c r="C742" s="110" t="s">
        <v>282</v>
      </c>
      <c r="D742" s="110"/>
      <c r="E742" s="62">
        <v>0</v>
      </c>
      <c r="F742" s="110" t="s">
        <v>24</v>
      </c>
      <c r="G742" s="110"/>
      <c r="H742" s="111"/>
      <c r="I742" s="85"/>
      <c r="J742" s="46" t="s">
        <v>203</v>
      </c>
      <c r="K742" s="85"/>
      <c r="L742" s="85"/>
      <c r="M742" s="85"/>
      <c r="N742" s="85"/>
      <c r="O742" s="85"/>
      <c r="P742" s="85"/>
      <c r="Q742" s="85"/>
    </row>
    <row r="743" spans="1:17" x14ac:dyDescent="0.3">
      <c r="B743" s="108"/>
      <c r="C743" s="110"/>
      <c r="D743" s="110"/>
      <c r="E743" s="110"/>
      <c r="F743" s="110"/>
      <c r="G743" s="110"/>
      <c r="H743" s="111"/>
      <c r="I743" s="85"/>
      <c r="K743" s="85"/>
      <c r="L743" s="85"/>
      <c r="M743" s="85"/>
      <c r="N743" s="85"/>
      <c r="O743" s="85"/>
      <c r="P743" s="85"/>
      <c r="Q743" s="85"/>
    </row>
    <row r="744" spans="1:17" ht="15" thickBot="1" x14ac:dyDescent="0.35">
      <c r="A744" s="37"/>
      <c r="B744" s="108"/>
      <c r="C744" s="110" t="s">
        <v>283</v>
      </c>
      <c r="D744" s="110"/>
      <c r="E744" s="53">
        <f>E739/(E742+100)*100</f>
        <v>0</v>
      </c>
      <c r="F744" s="110" t="str">
        <f>$F$585</f>
        <v>Gallons</v>
      </c>
      <c r="G744" s="110"/>
      <c r="H744" s="111"/>
      <c r="I744" s="85"/>
      <c r="J744" s="38" t="s">
        <v>204</v>
      </c>
      <c r="K744" s="85"/>
      <c r="L744" s="85"/>
      <c r="M744" s="85"/>
      <c r="N744" s="85"/>
      <c r="O744" s="85"/>
      <c r="P744" s="85"/>
      <c r="Q744" s="85"/>
    </row>
    <row r="745" spans="1:17" ht="15" thickBot="1" x14ac:dyDescent="0.35">
      <c r="B745" s="117"/>
      <c r="C745" s="118"/>
      <c r="D745" s="118"/>
      <c r="E745" s="118"/>
      <c r="F745" s="118"/>
      <c r="G745" s="118"/>
      <c r="H745" s="119"/>
      <c r="I745" s="85"/>
      <c r="K745" s="85"/>
      <c r="L745" s="85"/>
      <c r="M745" s="85"/>
      <c r="N745" s="85"/>
      <c r="O745" s="85"/>
      <c r="P745" s="85"/>
      <c r="Q745" s="85"/>
    </row>
    <row r="746" spans="1:17" ht="15" thickTop="1" x14ac:dyDescent="0.3">
      <c r="B746" s="85"/>
      <c r="C746" s="85"/>
      <c r="D746" s="85"/>
      <c r="E746" s="85"/>
      <c r="F746" s="85"/>
      <c r="G746" s="85"/>
      <c r="H746" s="85"/>
      <c r="I746" s="85"/>
      <c r="K746" s="85"/>
      <c r="L746" s="85"/>
      <c r="M746" s="85"/>
      <c r="N746" s="85"/>
      <c r="O746" s="85"/>
      <c r="P746" s="85"/>
      <c r="Q746" s="85"/>
    </row>
    <row r="747" spans="1:17" ht="15" thickBot="1" x14ac:dyDescent="0.35">
      <c r="B747" s="85"/>
      <c r="C747" s="85"/>
      <c r="D747" s="85"/>
      <c r="E747" s="85"/>
      <c r="F747" s="85"/>
      <c r="G747" s="85"/>
      <c r="H747" s="85"/>
      <c r="I747" s="85"/>
      <c r="K747" s="85"/>
      <c r="L747" s="85"/>
      <c r="M747" s="85"/>
      <c r="N747" s="85"/>
      <c r="O747" s="85"/>
      <c r="P747" s="85"/>
      <c r="Q747" s="85"/>
    </row>
    <row r="748" spans="1:17" ht="15" thickTop="1" x14ac:dyDescent="0.3">
      <c r="B748" s="105"/>
      <c r="C748" s="106"/>
      <c r="D748" s="106"/>
      <c r="E748" s="106"/>
      <c r="F748" s="106"/>
      <c r="G748" s="106"/>
      <c r="H748" s="107"/>
      <c r="I748" s="85"/>
      <c r="K748" s="85"/>
      <c r="L748" s="85"/>
      <c r="M748" s="85"/>
      <c r="N748" s="85"/>
      <c r="O748" s="85"/>
      <c r="P748" s="85"/>
      <c r="Q748" s="85"/>
    </row>
    <row r="749" spans="1:17" x14ac:dyDescent="0.3">
      <c r="B749" s="108"/>
      <c r="C749" s="265" t="s">
        <v>267</v>
      </c>
      <c r="D749" s="110"/>
      <c r="E749" s="110"/>
      <c r="F749" s="110"/>
      <c r="G749" s="110"/>
      <c r="H749" s="111"/>
      <c r="I749" s="85"/>
      <c r="K749" s="85"/>
      <c r="L749" s="85"/>
      <c r="M749" s="85"/>
      <c r="N749" s="85"/>
      <c r="O749" s="85"/>
      <c r="P749" s="85"/>
      <c r="Q749" s="85"/>
    </row>
    <row r="750" spans="1:17" x14ac:dyDescent="0.3">
      <c r="B750" s="108"/>
      <c r="C750" s="110"/>
      <c r="D750" s="110"/>
      <c r="E750" s="110"/>
      <c r="F750" s="110"/>
      <c r="G750" s="110"/>
      <c r="H750" s="111"/>
      <c r="I750" s="85"/>
      <c r="K750" s="85"/>
      <c r="L750" s="85"/>
      <c r="M750" s="85"/>
      <c r="N750" s="85"/>
      <c r="O750" s="85"/>
      <c r="P750" s="85"/>
      <c r="Q750" s="85"/>
    </row>
    <row r="751" spans="1:17" x14ac:dyDescent="0.3">
      <c r="B751" s="108"/>
      <c r="C751" s="114" t="s">
        <v>21</v>
      </c>
      <c r="D751" s="114" t="s">
        <v>22</v>
      </c>
      <c r="E751" s="115" t="s">
        <v>23</v>
      </c>
      <c r="F751" s="110"/>
      <c r="G751" s="110"/>
      <c r="H751" s="111"/>
      <c r="I751" s="85"/>
      <c r="K751" s="85"/>
      <c r="L751" s="85"/>
      <c r="M751" s="85"/>
      <c r="N751" s="85"/>
      <c r="O751" s="85"/>
      <c r="P751" s="85"/>
      <c r="Q751" s="85"/>
    </row>
    <row r="752" spans="1:17" x14ac:dyDescent="0.3">
      <c r="B752" s="108"/>
      <c r="C752" s="110"/>
      <c r="D752" s="110"/>
      <c r="E752" s="110"/>
      <c r="F752" s="110"/>
      <c r="G752" s="110"/>
      <c r="H752" s="111"/>
      <c r="I752" s="85"/>
      <c r="K752" s="85"/>
      <c r="L752" s="85"/>
      <c r="M752" s="85"/>
      <c r="N752" s="85"/>
      <c r="O752" s="85"/>
      <c r="P752" s="85"/>
      <c r="Q752" s="85"/>
    </row>
    <row r="753" spans="1:17" x14ac:dyDescent="0.3">
      <c r="B753" s="108"/>
      <c r="C753" s="116" t="s">
        <v>45</v>
      </c>
      <c r="D753" s="110"/>
      <c r="E753" s="110"/>
      <c r="F753" s="110"/>
      <c r="G753" s="110"/>
      <c r="H753" s="111"/>
      <c r="I753" s="85"/>
      <c r="K753" s="85"/>
      <c r="L753" s="85"/>
      <c r="M753" s="85"/>
      <c r="N753" s="85"/>
      <c r="O753" s="85"/>
      <c r="P753" s="85"/>
      <c r="Q753" s="85"/>
    </row>
    <row r="754" spans="1:17" ht="15" thickBot="1" x14ac:dyDescent="0.35">
      <c r="B754" s="108"/>
      <c r="C754" s="110"/>
      <c r="D754" s="110"/>
      <c r="E754" s="110"/>
      <c r="F754" s="110"/>
      <c r="G754" s="116" t="s">
        <v>47</v>
      </c>
      <c r="H754" s="111"/>
      <c r="I754" s="85"/>
      <c r="K754" s="85"/>
      <c r="L754" s="85"/>
      <c r="M754" s="85"/>
      <c r="N754" s="85"/>
      <c r="O754" s="85"/>
      <c r="P754" s="85"/>
      <c r="Q754" s="85"/>
    </row>
    <row r="755" spans="1:17" ht="15" thickBot="1" x14ac:dyDescent="0.35">
      <c r="A755" s="45"/>
      <c r="B755" s="108"/>
      <c r="C755" s="110" t="s">
        <v>278</v>
      </c>
      <c r="D755" s="62"/>
      <c r="E755" s="64"/>
      <c r="F755" s="113"/>
      <c r="G755" s="75">
        <v>0.5</v>
      </c>
      <c r="H755" s="111"/>
      <c r="I755" s="85"/>
      <c r="J755" s="46" t="s">
        <v>205</v>
      </c>
      <c r="K755" s="85"/>
      <c r="L755" s="85"/>
      <c r="M755" s="85"/>
      <c r="N755" s="85"/>
      <c r="O755" s="85"/>
      <c r="P755" s="85"/>
      <c r="Q755" s="85"/>
    </row>
    <row r="756" spans="1:17" x14ac:dyDescent="0.3">
      <c r="B756" s="108"/>
      <c r="C756" s="110"/>
      <c r="D756" s="110" t="s">
        <v>81</v>
      </c>
      <c r="E756" s="110" t="s">
        <v>46</v>
      </c>
      <c r="F756" s="110"/>
      <c r="G756" s="110"/>
      <c r="H756" s="111"/>
      <c r="I756" s="85"/>
      <c r="J756" s="46"/>
      <c r="K756" s="85"/>
      <c r="L756" s="85"/>
      <c r="M756" s="85"/>
      <c r="N756" s="85"/>
      <c r="O756" s="85"/>
      <c r="P756" s="85"/>
      <c r="Q756" s="85"/>
    </row>
    <row r="757" spans="1:17" x14ac:dyDescent="0.3">
      <c r="B757" s="108"/>
      <c r="C757" s="110"/>
      <c r="D757" s="110"/>
      <c r="E757" s="110"/>
      <c r="F757" s="110"/>
      <c r="G757" s="110"/>
      <c r="H757" s="111"/>
      <c r="I757" s="85"/>
      <c r="J757" s="46"/>
      <c r="K757" s="85"/>
      <c r="L757" s="85"/>
      <c r="M757" s="85"/>
      <c r="N757" s="85"/>
      <c r="O757" s="85"/>
      <c r="P757" s="85"/>
      <c r="Q757" s="85"/>
    </row>
    <row r="758" spans="1:17" ht="15" thickBot="1" x14ac:dyDescent="0.35">
      <c r="A758" s="45"/>
      <c r="B758" s="108"/>
      <c r="C758" s="110" t="s">
        <v>279</v>
      </c>
      <c r="D758" s="110"/>
      <c r="E758" s="58">
        <v>0</v>
      </c>
      <c r="F758" s="110" t="str">
        <f>$F$585</f>
        <v>Gallons</v>
      </c>
      <c r="G758" s="115"/>
      <c r="H758" s="111"/>
      <c r="I758" s="85"/>
      <c r="J758" s="46" t="s">
        <v>37</v>
      </c>
      <c r="K758" s="85"/>
      <c r="L758" s="85"/>
      <c r="M758" s="85"/>
      <c r="N758" s="85"/>
      <c r="O758" s="85"/>
      <c r="P758" s="85"/>
      <c r="Q758" s="85"/>
    </row>
    <row r="759" spans="1:17" x14ac:dyDescent="0.3">
      <c r="B759" s="108"/>
      <c r="C759" s="110"/>
      <c r="D759" s="110"/>
      <c r="E759" s="110"/>
      <c r="F759" s="110"/>
      <c r="G759" s="110"/>
      <c r="H759" s="111"/>
      <c r="I759" s="85"/>
      <c r="J759" s="46"/>
      <c r="K759" s="85"/>
      <c r="L759" s="85"/>
      <c r="M759" s="85"/>
      <c r="N759" s="85"/>
      <c r="O759" s="85"/>
      <c r="P759" s="85"/>
      <c r="Q759" s="85"/>
    </row>
    <row r="760" spans="1:17" ht="15" thickBot="1" x14ac:dyDescent="0.35">
      <c r="A760" s="45"/>
      <c r="B760" s="108"/>
      <c r="C760" s="110" t="s">
        <v>280</v>
      </c>
      <c r="D760" s="110"/>
      <c r="E760" s="58">
        <v>0</v>
      </c>
      <c r="F760" s="110" t="str">
        <f>$F$585</f>
        <v>Gallons</v>
      </c>
      <c r="G760" s="110"/>
      <c r="H760" s="111"/>
      <c r="I760" s="85"/>
      <c r="J760" s="46" t="s">
        <v>38</v>
      </c>
      <c r="K760" s="85"/>
      <c r="L760" s="85"/>
      <c r="M760" s="85"/>
      <c r="N760" s="85"/>
      <c r="O760" s="85"/>
      <c r="P760" s="85"/>
      <c r="Q760" s="85"/>
    </row>
    <row r="761" spans="1:17" x14ac:dyDescent="0.3">
      <c r="B761" s="108"/>
      <c r="C761" s="110"/>
      <c r="D761" s="110"/>
      <c r="E761" s="110"/>
      <c r="F761" s="110"/>
      <c r="G761" s="110"/>
      <c r="H761" s="111"/>
      <c r="I761" s="85"/>
      <c r="K761" s="85"/>
      <c r="L761" s="85"/>
      <c r="M761" s="85"/>
      <c r="N761" s="85"/>
      <c r="O761" s="85"/>
      <c r="P761" s="85"/>
      <c r="Q761" s="85"/>
    </row>
    <row r="762" spans="1:17" ht="15" thickBot="1" x14ac:dyDescent="0.35">
      <c r="A762" s="37"/>
      <c r="B762" s="108"/>
      <c r="C762" s="110" t="s">
        <v>284</v>
      </c>
      <c r="D762" s="110"/>
      <c r="E762" s="53">
        <f>SUM(E758-E760)</f>
        <v>0</v>
      </c>
      <c r="F762" s="110" t="str">
        <f>$F$585</f>
        <v>Gallons</v>
      </c>
      <c r="G762" s="110"/>
      <c r="H762" s="111"/>
      <c r="I762" s="85"/>
      <c r="J762" s="38" t="s">
        <v>202</v>
      </c>
      <c r="K762" s="85"/>
      <c r="L762" s="85"/>
      <c r="M762" s="85"/>
      <c r="N762" s="85"/>
      <c r="O762" s="85"/>
      <c r="P762" s="85"/>
      <c r="Q762" s="85"/>
    </row>
    <row r="763" spans="1:17" x14ac:dyDescent="0.3">
      <c r="B763" s="108"/>
      <c r="C763" s="110"/>
      <c r="D763" s="110"/>
      <c r="E763" s="110"/>
      <c r="F763" s="110"/>
      <c r="G763" s="110"/>
      <c r="H763" s="111"/>
      <c r="I763" s="85"/>
      <c r="K763" s="85"/>
      <c r="L763" s="85"/>
      <c r="M763" s="85"/>
      <c r="N763" s="85"/>
      <c r="O763" s="85"/>
      <c r="P763" s="85"/>
      <c r="Q763" s="85"/>
    </row>
    <row r="764" spans="1:17" x14ac:dyDescent="0.3">
      <c r="B764" s="108"/>
      <c r="C764" s="110"/>
      <c r="D764" s="110"/>
      <c r="E764" s="110"/>
      <c r="F764" s="110"/>
      <c r="G764" s="110"/>
      <c r="H764" s="111"/>
      <c r="I764" s="85"/>
      <c r="K764" s="85"/>
      <c r="L764" s="85"/>
      <c r="M764" s="85"/>
      <c r="N764" s="85"/>
      <c r="O764" s="85"/>
      <c r="P764" s="85"/>
      <c r="Q764" s="85"/>
    </row>
    <row r="765" spans="1:17" ht="15" thickBot="1" x14ac:dyDescent="0.35">
      <c r="A765" s="45"/>
      <c r="B765" s="108"/>
      <c r="C765" s="110" t="s">
        <v>282</v>
      </c>
      <c r="D765" s="110"/>
      <c r="E765" s="62">
        <v>0</v>
      </c>
      <c r="F765" s="110" t="s">
        <v>24</v>
      </c>
      <c r="G765" s="110"/>
      <c r="H765" s="111"/>
      <c r="I765" s="85"/>
      <c r="J765" s="46" t="s">
        <v>203</v>
      </c>
      <c r="K765" s="85"/>
      <c r="L765" s="85"/>
      <c r="M765" s="85"/>
      <c r="N765" s="85"/>
      <c r="O765" s="85"/>
      <c r="P765" s="85"/>
      <c r="Q765" s="85"/>
    </row>
    <row r="766" spans="1:17" x14ac:dyDescent="0.3">
      <c r="B766" s="108"/>
      <c r="C766" s="110"/>
      <c r="D766" s="110"/>
      <c r="E766" s="110"/>
      <c r="F766" s="110"/>
      <c r="G766" s="110"/>
      <c r="H766" s="111"/>
      <c r="I766" s="85"/>
      <c r="K766" s="85"/>
      <c r="L766" s="85"/>
      <c r="M766" s="85"/>
      <c r="N766" s="85"/>
      <c r="O766" s="85"/>
      <c r="P766" s="85"/>
      <c r="Q766" s="85"/>
    </row>
    <row r="767" spans="1:17" ht="15" thickBot="1" x14ac:dyDescent="0.35">
      <c r="A767" s="37"/>
      <c r="B767" s="108"/>
      <c r="C767" s="110" t="s">
        <v>283</v>
      </c>
      <c r="D767" s="110"/>
      <c r="E767" s="53">
        <f>E762/(E765+100)*100</f>
        <v>0</v>
      </c>
      <c r="F767" s="110" t="str">
        <f>$F$585</f>
        <v>Gallons</v>
      </c>
      <c r="G767" s="110"/>
      <c r="H767" s="111"/>
      <c r="I767" s="85"/>
      <c r="J767" s="38" t="s">
        <v>204</v>
      </c>
      <c r="K767" s="85"/>
      <c r="L767" s="85"/>
      <c r="M767" s="85"/>
      <c r="N767" s="85"/>
      <c r="O767" s="85"/>
      <c r="P767" s="85"/>
      <c r="Q767" s="85"/>
    </row>
    <row r="768" spans="1:17" x14ac:dyDescent="0.3">
      <c r="B768" s="108"/>
      <c r="C768" s="110"/>
      <c r="D768" s="110"/>
      <c r="E768" s="110"/>
      <c r="F768" s="110"/>
      <c r="G768" s="110"/>
      <c r="H768" s="111"/>
      <c r="I768" s="85"/>
      <c r="K768" s="85"/>
      <c r="L768" s="85"/>
      <c r="M768" s="85"/>
      <c r="N768" s="85"/>
      <c r="O768" s="85"/>
      <c r="P768" s="85"/>
      <c r="Q768" s="85"/>
    </row>
    <row r="769" spans="1:17" ht="15" thickBot="1" x14ac:dyDescent="0.35">
      <c r="B769" s="108"/>
      <c r="C769" s="110"/>
      <c r="D769" s="110"/>
      <c r="E769" s="110"/>
      <c r="F769" s="110"/>
      <c r="G769" s="116" t="s">
        <v>47</v>
      </c>
      <c r="H769" s="111"/>
      <c r="I769" s="85"/>
      <c r="K769" s="85"/>
      <c r="L769" s="85"/>
      <c r="M769" s="85"/>
      <c r="N769" s="85"/>
      <c r="O769" s="85"/>
      <c r="P769" s="85"/>
      <c r="Q769" s="85"/>
    </row>
    <row r="770" spans="1:17" ht="15" thickBot="1" x14ac:dyDescent="0.35">
      <c r="A770" s="45"/>
      <c r="B770" s="108"/>
      <c r="C770" s="110" t="s">
        <v>278</v>
      </c>
      <c r="D770" s="62"/>
      <c r="E770" s="64"/>
      <c r="F770" s="110"/>
      <c r="G770" s="75">
        <v>0.5</v>
      </c>
      <c r="H770" s="111"/>
      <c r="I770" s="85"/>
      <c r="J770" s="46" t="s">
        <v>205</v>
      </c>
      <c r="K770" s="85"/>
      <c r="L770" s="85"/>
      <c r="M770" s="85"/>
      <c r="N770" s="85"/>
      <c r="O770" s="85"/>
      <c r="P770" s="85"/>
      <c r="Q770" s="85"/>
    </row>
    <row r="771" spans="1:17" x14ac:dyDescent="0.3">
      <c r="B771" s="108"/>
      <c r="C771" s="110"/>
      <c r="D771" s="110" t="s">
        <v>81</v>
      </c>
      <c r="E771" s="110" t="s">
        <v>46</v>
      </c>
      <c r="F771" s="110"/>
      <c r="G771" s="110"/>
      <c r="H771" s="111"/>
      <c r="I771" s="85"/>
      <c r="J771" s="46"/>
      <c r="K771" s="85"/>
      <c r="L771" s="85"/>
      <c r="M771" s="85"/>
      <c r="N771" s="85"/>
      <c r="O771" s="85"/>
      <c r="P771" s="85"/>
      <c r="Q771" s="85"/>
    </row>
    <row r="772" spans="1:17" x14ac:dyDescent="0.3">
      <c r="B772" s="108"/>
      <c r="C772" s="110"/>
      <c r="D772" s="110"/>
      <c r="E772" s="110"/>
      <c r="F772" s="110"/>
      <c r="G772" s="110"/>
      <c r="H772" s="111"/>
      <c r="I772" s="85"/>
      <c r="J772" s="46"/>
      <c r="K772" s="85"/>
      <c r="L772" s="85"/>
      <c r="M772" s="85"/>
      <c r="N772" s="85"/>
      <c r="O772" s="85"/>
      <c r="P772" s="85"/>
      <c r="Q772" s="85"/>
    </row>
    <row r="773" spans="1:17" ht="15" thickBot="1" x14ac:dyDescent="0.35">
      <c r="A773" s="45"/>
      <c r="B773" s="108"/>
      <c r="C773" s="110" t="s">
        <v>279</v>
      </c>
      <c r="D773" s="110"/>
      <c r="E773" s="58">
        <v>0</v>
      </c>
      <c r="F773" s="110" t="str">
        <f>$F$585</f>
        <v>Gallons</v>
      </c>
      <c r="G773" s="110"/>
      <c r="H773" s="111"/>
      <c r="I773" s="85"/>
      <c r="J773" s="46" t="s">
        <v>37</v>
      </c>
      <c r="K773" s="85"/>
      <c r="L773" s="85"/>
      <c r="M773" s="85"/>
      <c r="N773" s="85"/>
      <c r="O773" s="85"/>
      <c r="P773" s="85"/>
      <c r="Q773" s="85"/>
    </row>
    <row r="774" spans="1:17" x14ac:dyDescent="0.3">
      <c r="B774" s="108"/>
      <c r="C774" s="110"/>
      <c r="D774" s="110"/>
      <c r="E774" s="110"/>
      <c r="F774" s="110"/>
      <c r="G774" s="110"/>
      <c r="H774" s="111"/>
      <c r="I774" s="85"/>
      <c r="J774" s="46"/>
      <c r="K774" s="85"/>
      <c r="L774" s="85"/>
      <c r="M774" s="85"/>
      <c r="N774" s="85"/>
      <c r="O774" s="85"/>
      <c r="P774" s="85"/>
      <c r="Q774" s="85"/>
    </row>
    <row r="775" spans="1:17" ht="15" thickBot="1" x14ac:dyDescent="0.35">
      <c r="A775" s="45"/>
      <c r="B775" s="108"/>
      <c r="C775" s="110" t="s">
        <v>280</v>
      </c>
      <c r="D775" s="110"/>
      <c r="E775" s="58">
        <v>0</v>
      </c>
      <c r="F775" s="110" t="str">
        <f>$F$585</f>
        <v>Gallons</v>
      </c>
      <c r="G775" s="110"/>
      <c r="H775" s="111"/>
      <c r="I775" s="85"/>
      <c r="J775" s="46" t="s">
        <v>38</v>
      </c>
      <c r="K775" s="85"/>
      <c r="L775" s="85"/>
      <c r="M775" s="85"/>
      <c r="N775" s="85"/>
      <c r="O775" s="85"/>
      <c r="P775" s="85"/>
      <c r="Q775" s="85"/>
    </row>
    <row r="776" spans="1:17" x14ac:dyDescent="0.3">
      <c r="B776" s="108"/>
      <c r="C776" s="110"/>
      <c r="D776" s="110"/>
      <c r="E776" s="110"/>
      <c r="F776" s="110"/>
      <c r="G776" s="110"/>
      <c r="H776" s="111"/>
      <c r="I776" s="85"/>
      <c r="K776" s="85"/>
      <c r="L776" s="85"/>
      <c r="M776" s="85"/>
      <c r="N776" s="85"/>
      <c r="O776" s="85"/>
      <c r="P776" s="85"/>
      <c r="Q776" s="85"/>
    </row>
    <row r="777" spans="1:17" ht="15" thickBot="1" x14ac:dyDescent="0.35">
      <c r="A777" s="37"/>
      <c r="B777" s="108"/>
      <c r="C777" s="110" t="s">
        <v>284</v>
      </c>
      <c r="D777" s="110"/>
      <c r="E777" s="53">
        <f>SUM(E773-E775)</f>
        <v>0</v>
      </c>
      <c r="F777" s="110" t="str">
        <f>$F$585</f>
        <v>Gallons</v>
      </c>
      <c r="G777" s="110"/>
      <c r="H777" s="111"/>
      <c r="I777" s="85"/>
      <c r="J777" s="38" t="s">
        <v>202</v>
      </c>
      <c r="K777" s="85"/>
      <c r="L777" s="85"/>
      <c r="M777" s="85"/>
      <c r="N777" s="85"/>
      <c r="O777" s="85"/>
      <c r="P777" s="85"/>
      <c r="Q777" s="85"/>
    </row>
    <row r="778" spans="1:17" x14ac:dyDescent="0.3">
      <c r="B778" s="108"/>
      <c r="C778" s="110"/>
      <c r="D778" s="110"/>
      <c r="E778" s="110"/>
      <c r="F778" s="110"/>
      <c r="G778" s="110"/>
      <c r="H778" s="111"/>
      <c r="I778" s="85"/>
      <c r="K778" s="85"/>
      <c r="L778" s="85"/>
      <c r="M778" s="85"/>
      <c r="N778" s="85"/>
      <c r="O778" s="85"/>
      <c r="P778" s="85"/>
      <c r="Q778" s="85"/>
    </row>
    <row r="779" spans="1:17" x14ac:dyDescent="0.3">
      <c r="B779" s="108"/>
      <c r="C779" s="110"/>
      <c r="D779" s="110"/>
      <c r="E779" s="110"/>
      <c r="F779" s="110"/>
      <c r="G779" s="110"/>
      <c r="H779" s="111"/>
      <c r="I779" s="85"/>
      <c r="K779" s="85"/>
      <c r="L779" s="85"/>
      <c r="M779" s="85"/>
      <c r="N779" s="85"/>
      <c r="O779" s="85"/>
      <c r="P779" s="85"/>
      <c r="Q779" s="85"/>
    </row>
    <row r="780" spans="1:17" ht="15" thickBot="1" x14ac:dyDescent="0.35">
      <c r="A780" s="45"/>
      <c r="B780" s="108"/>
      <c r="C780" s="110" t="s">
        <v>282</v>
      </c>
      <c r="D780" s="110"/>
      <c r="E780" s="62">
        <v>0</v>
      </c>
      <c r="F780" s="110" t="s">
        <v>24</v>
      </c>
      <c r="G780" s="110"/>
      <c r="H780" s="111"/>
      <c r="I780" s="85"/>
      <c r="J780" s="46" t="s">
        <v>203</v>
      </c>
      <c r="K780" s="85"/>
      <c r="L780" s="85"/>
      <c r="M780" s="85"/>
      <c r="N780" s="85"/>
      <c r="O780" s="85"/>
      <c r="P780" s="85"/>
      <c r="Q780" s="85"/>
    </row>
    <row r="781" spans="1:17" x14ac:dyDescent="0.3">
      <c r="B781" s="108"/>
      <c r="C781" s="110"/>
      <c r="D781" s="110"/>
      <c r="E781" s="110"/>
      <c r="F781" s="110"/>
      <c r="G781" s="110"/>
      <c r="H781" s="111"/>
      <c r="I781" s="85"/>
      <c r="K781" s="85"/>
      <c r="L781" s="85"/>
      <c r="M781" s="85"/>
      <c r="N781" s="85"/>
      <c r="O781" s="85"/>
      <c r="P781" s="85"/>
      <c r="Q781" s="85"/>
    </row>
    <row r="782" spans="1:17" ht="15" thickBot="1" x14ac:dyDescent="0.35">
      <c r="A782" s="37"/>
      <c r="B782" s="108"/>
      <c r="C782" s="110" t="s">
        <v>283</v>
      </c>
      <c r="D782" s="110"/>
      <c r="E782" s="53">
        <f>E777/(E780+100)*100</f>
        <v>0</v>
      </c>
      <c r="F782" s="110" t="str">
        <f>$F$585</f>
        <v>Gallons</v>
      </c>
      <c r="G782" s="110"/>
      <c r="H782" s="111"/>
      <c r="I782" s="85"/>
      <c r="J782" s="38" t="s">
        <v>204</v>
      </c>
      <c r="K782" s="85"/>
      <c r="L782" s="85"/>
      <c r="M782" s="85"/>
      <c r="N782" s="85"/>
      <c r="O782" s="85"/>
      <c r="P782" s="85"/>
      <c r="Q782" s="85"/>
    </row>
    <row r="783" spans="1:17" x14ac:dyDescent="0.3">
      <c r="B783" s="108"/>
      <c r="C783" s="110"/>
      <c r="D783" s="110"/>
      <c r="E783" s="110"/>
      <c r="F783" s="110"/>
      <c r="G783" s="110"/>
      <c r="H783" s="111"/>
      <c r="I783" s="85"/>
      <c r="K783" s="85"/>
      <c r="L783" s="85"/>
      <c r="M783" s="85"/>
      <c r="N783" s="85"/>
      <c r="O783" s="85"/>
      <c r="P783" s="85"/>
      <c r="Q783" s="85"/>
    </row>
    <row r="784" spans="1:17" ht="15" thickBot="1" x14ac:dyDescent="0.35">
      <c r="B784" s="108"/>
      <c r="C784" s="110"/>
      <c r="D784" s="110"/>
      <c r="E784" s="110"/>
      <c r="F784" s="110"/>
      <c r="G784" s="116" t="s">
        <v>47</v>
      </c>
      <c r="H784" s="111"/>
      <c r="I784" s="85"/>
      <c r="K784" s="85"/>
      <c r="L784" s="85"/>
      <c r="M784" s="85"/>
      <c r="N784" s="85"/>
      <c r="O784" s="85"/>
      <c r="P784" s="85"/>
      <c r="Q784" s="85"/>
    </row>
    <row r="785" spans="1:17" ht="15" thickBot="1" x14ac:dyDescent="0.35">
      <c r="A785" s="45"/>
      <c r="B785" s="108"/>
      <c r="C785" s="110" t="s">
        <v>278</v>
      </c>
      <c r="D785" s="62"/>
      <c r="E785" s="64"/>
      <c r="F785" s="110"/>
      <c r="G785" s="75">
        <v>0.5</v>
      </c>
      <c r="H785" s="111"/>
      <c r="I785" s="85"/>
      <c r="J785" s="46" t="s">
        <v>205</v>
      </c>
      <c r="K785" s="85"/>
      <c r="L785" s="85"/>
      <c r="M785" s="85"/>
      <c r="N785" s="85"/>
      <c r="O785" s="85"/>
      <c r="P785" s="85"/>
      <c r="Q785" s="85"/>
    </row>
    <row r="786" spans="1:17" x14ac:dyDescent="0.3">
      <c r="B786" s="108"/>
      <c r="C786" s="110"/>
      <c r="D786" s="110" t="s">
        <v>81</v>
      </c>
      <c r="E786" s="110" t="s">
        <v>46</v>
      </c>
      <c r="F786" s="110"/>
      <c r="G786" s="110"/>
      <c r="H786" s="111"/>
      <c r="I786" s="85"/>
      <c r="J786" s="46"/>
      <c r="K786" s="85"/>
      <c r="L786" s="85"/>
      <c r="M786" s="85"/>
      <c r="N786" s="85"/>
      <c r="O786" s="85"/>
      <c r="P786" s="85"/>
      <c r="Q786" s="85"/>
    </row>
    <row r="787" spans="1:17" x14ac:dyDescent="0.3">
      <c r="B787" s="108"/>
      <c r="C787" s="110"/>
      <c r="D787" s="110"/>
      <c r="E787" s="110"/>
      <c r="F787" s="110"/>
      <c r="G787" s="110"/>
      <c r="H787" s="111"/>
      <c r="I787" s="85"/>
      <c r="J787" s="46"/>
      <c r="K787" s="85"/>
      <c r="L787" s="85"/>
      <c r="M787" s="85"/>
      <c r="N787" s="85"/>
      <c r="O787" s="85"/>
      <c r="P787" s="85"/>
      <c r="Q787" s="85"/>
    </row>
    <row r="788" spans="1:17" ht="15" thickBot="1" x14ac:dyDescent="0.35">
      <c r="A788" s="45"/>
      <c r="B788" s="108"/>
      <c r="C788" s="110" t="s">
        <v>279</v>
      </c>
      <c r="D788" s="110"/>
      <c r="E788" s="58">
        <v>0</v>
      </c>
      <c r="F788" s="110" t="str">
        <f>$F$585</f>
        <v>Gallons</v>
      </c>
      <c r="G788" s="110"/>
      <c r="H788" s="111"/>
      <c r="I788" s="85"/>
      <c r="J788" s="46" t="s">
        <v>37</v>
      </c>
      <c r="K788" s="85"/>
      <c r="L788" s="85"/>
      <c r="M788" s="85"/>
      <c r="N788" s="85"/>
      <c r="O788" s="85"/>
      <c r="P788" s="85"/>
      <c r="Q788" s="85"/>
    </row>
    <row r="789" spans="1:17" x14ac:dyDescent="0.3">
      <c r="B789" s="108"/>
      <c r="C789" s="110"/>
      <c r="D789" s="110"/>
      <c r="E789" s="110"/>
      <c r="F789" s="110"/>
      <c r="G789" s="110"/>
      <c r="H789" s="111"/>
      <c r="I789" s="85"/>
      <c r="J789" s="46"/>
      <c r="K789" s="85"/>
      <c r="L789" s="85"/>
      <c r="M789" s="85"/>
      <c r="N789" s="85"/>
      <c r="O789" s="85"/>
      <c r="P789" s="85"/>
      <c r="Q789" s="85"/>
    </row>
    <row r="790" spans="1:17" ht="15" thickBot="1" x14ac:dyDescent="0.35">
      <c r="A790" s="45"/>
      <c r="B790" s="108"/>
      <c r="C790" s="110" t="s">
        <v>280</v>
      </c>
      <c r="D790" s="110"/>
      <c r="E790" s="58">
        <v>0</v>
      </c>
      <c r="F790" s="110" t="str">
        <f>$F$585</f>
        <v>Gallons</v>
      </c>
      <c r="G790" s="110"/>
      <c r="H790" s="111"/>
      <c r="I790" s="85"/>
      <c r="J790" s="46" t="s">
        <v>38</v>
      </c>
      <c r="K790" s="85"/>
      <c r="L790" s="85"/>
      <c r="M790" s="85"/>
      <c r="N790" s="85"/>
      <c r="O790" s="85"/>
      <c r="P790" s="85"/>
      <c r="Q790" s="85"/>
    </row>
    <row r="791" spans="1:17" x14ac:dyDescent="0.3">
      <c r="B791" s="108"/>
      <c r="C791" s="110"/>
      <c r="D791" s="110"/>
      <c r="E791" s="110"/>
      <c r="F791" s="110"/>
      <c r="G791" s="110"/>
      <c r="H791" s="111"/>
      <c r="I791" s="85"/>
      <c r="K791" s="85"/>
      <c r="L791" s="85"/>
      <c r="M791" s="85"/>
      <c r="N791" s="85"/>
      <c r="O791" s="85"/>
      <c r="P791" s="85"/>
      <c r="Q791" s="85"/>
    </row>
    <row r="792" spans="1:17" ht="15" thickBot="1" x14ac:dyDescent="0.35">
      <c r="A792" s="37"/>
      <c r="B792" s="108"/>
      <c r="C792" s="110" t="s">
        <v>284</v>
      </c>
      <c r="D792" s="110"/>
      <c r="E792" s="53">
        <f>SUM(E788-E790)</f>
        <v>0</v>
      </c>
      <c r="F792" s="110" t="str">
        <f>$F$585</f>
        <v>Gallons</v>
      </c>
      <c r="G792" s="110"/>
      <c r="H792" s="111"/>
      <c r="I792" s="85"/>
      <c r="J792" s="38" t="s">
        <v>202</v>
      </c>
      <c r="K792" s="85"/>
      <c r="L792" s="85"/>
      <c r="M792" s="85"/>
      <c r="N792" s="85"/>
      <c r="O792" s="85"/>
      <c r="P792" s="85"/>
      <c r="Q792" s="85"/>
    </row>
    <row r="793" spans="1:17" x14ac:dyDescent="0.3">
      <c r="B793" s="108"/>
      <c r="C793" s="110"/>
      <c r="D793" s="110"/>
      <c r="E793" s="110"/>
      <c r="F793" s="110"/>
      <c r="G793" s="110"/>
      <c r="H793" s="111"/>
      <c r="I793" s="85"/>
      <c r="K793" s="85"/>
      <c r="L793" s="85"/>
      <c r="M793" s="85"/>
      <c r="N793" s="85"/>
      <c r="O793" s="85"/>
      <c r="P793" s="85"/>
      <c r="Q793" s="85"/>
    </row>
    <row r="794" spans="1:17" x14ac:dyDescent="0.3">
      <c r="B794" s="108"/>
      <c r="C794" s="110"/>
      <c r="D794" s="110"/>
      <c r="E794" s="110"/>
      <c r="F794" s="110"/>
      <c r="G794" s="110"/>
      <c r="H794" s="111"/>
      <c r="I794" s="85"/>
      <c r="K794" s="85"/>
      <c r="L794" s="85"/>
      <c r="M794" s="85"/>
      <c r="N794" s="85"/>
      <c r="O794" s="85"/>
      <c r="P794" s="85"/>
      <c r="Q794" s="85"/>
    </row>
    <row r="795" spans="1:17" ht="15" thickBot="1" x14ac:dyDescent="0.35">
      <c r="A795" s="45"/>
      <c r="B795" s="108"/>
      <c r="C795" s="110" t="s">
        <v>282</v>
      </c>
      <c r="D795" s="110"/>
      <c r="E795" s="62">
        <v>0</v>
      </c>
      <c r="F795" s="110" t="s">
        <v>24</v>
      </c>
      <c r="G795" s="110"/>
      <c r="H795" s="111"/>
      <c r="I795" s="85"/>
      <c r="J795" s="46" t="s">
        <v>203</v>
      </c>
      <c r="K795" s="85"/>
      <c r="L795" s="85"/>
      <c r="M795" s="85"/>
      <c r="N795" s="85"/>
      <c r="O795" s="85"/>
      <c r="P795" s="85"/>
      <c r="Q795" s="85"/>
    </row>
    <row r="796" spans="1:17" x14ac:dyDescent="0.3">
      <c r="B796" s="108"/>
      <c r="C796" s="110"/>
      <c r="D796" s="110"/>
      <c r="E796" s="110"/>
      <c r="F796" s="110"/>
      <c r="G796" s="110"/>
      <c r="H796" s="111"/>
      <c r="I796" s="85"/>
      <c r="K796" s="85"/>
      <c r="L796" s="85"/>
      <c r="M796" s="85"/>
      <c r="N796" s="85"/>
      <c r="O796" s="85"/>
      <c r="P796" s="85"/>
      <c r="Q796" s="85"/>
    </row>
    <row r="797" spans="1:17" ht="15" thickBot="1" x14ac:dyDescent="0.35">
      <c r="A797" s="37"/>
      <c r="B797" s="108"/>
      <c r="C797" s="110" t="s">
        <v>283</v>
      </c>
      <c r="D797" s="110"/>
      <c r="E797" s="53">
        <f>E792/(E795+100)*100</f>
        <v>0</v>
      </c>
      <c r="F797" s="110" t="str">
        <f>$F$585</f>
        <v>Gallons</v>
      </c>
      <c r="G797" s="110"/>
      <c r="H797" s="111"/>
      <c r="I797" s="85"/>
      <c r="J797" s="38" t="s">
        <v>204</v>
      </c>
      <c r="K797" s="85"/>
      <c r="L797" s="85"/>
      <c r="M797" s="85"/>
      <c r="N797" s="85"/>
      <c r="O797" s="85"/>
      <c r="P797" s="85"/>
      <c r="Q797" s="85"/>
    </row>
    <row r="798" spans="1:17" ht="15" thickBot="1" x14ac:dyDescent="0.35">
      <c r="B798" s="117"/>
      <c r="C798" s="118"/>
      <c r="D798" s="118"/>
      <c r="E798" s="118"/>
      <c r="F798" s="118"/>
      <c r="G798" s="118"/>
      <c r="H798" s="119"/>
      <c r="I798" s="85"/>
      <c r="K798" s="85"/>
      <c r="L798" s="85"/>
      <c r="M798" s="85"/>
      <c r="N798" s="85"/>
      <c r="O798" s="85"/>
      <c r="P798" s="85"/>
      <c r="Q798" s="85"/>
    </row>
    <row r="799" spans="1:17" ht="15" thickTop="1" x14ac:dyDescent="0.3">
      <c r="B799" s="85"/>
      <c r="C799" s="85"/>
      <c r="D799" s="85"/>
      <c r="E799" s="85"/>
      <c r="F799" s="85"/>
      <c r="G799" s="85"/>
      <c r="H799" s="85"/>
      <c r="I799" s="85"/>
      <c r="K799" s="85"/>
      <c r="L799" s="85"/>
      <c r="M799" s="85"/>
      <c r="N799" s="85"/>
      <c r="O799" s="85"/>
      <c r="P799" s="85"/>
      <c r="Q799" s="85"/>
    </row>
    <row r="800" spans="1:17" ht="15" thickBot="1" x14ac:dyDescent="0.35">
      <c r="B800" s="85"/>
      <c r="C800" s="85"/>
      <c r="D800" s="85"/>
      <c r="E800" s="85"/>
      <c r="F800" s="85"/>
      <c r="G800" s="85"/>
      <c r="H800" s="85"/>
      <c r="I800" s="85"/>
      <c r="K800" s="85"/>
      <c r="L800" s="85"/>
      <c r="M800" s="85"/>
      <c r="N800" s="85"/>
      <c r="O800" s="85"/>
      <c r="P800" s="85"/>
      <c r="Q800" s="85"/>
    </row>
    <row r="801" spans="1:17" ht="15" thickTop="1" x14ac:dyDescent="0.3">
      <c r="B801" s="105"/>
      <c r="C801" s="106"/>
      <c r="D801" s="106"/>
      <c r="E801" s="106"/>
      <c r="F801" s="106"/>
      <c r="G801" s="106"/>
      <c r="H801" s="107"/>
      <c r="I801" s="85"/>
      <c r="K801" s="85"/>
      <c r="L801" s="85"/>
      <c r="M801" s="85"/>
      <c r="N801" s="85"/>
      <c r="O801" s="85"/>
      <c r="P801" s="85"/>
      <c r="Q801" s="85"/>
    </row>
    <row r="802" spans="1:17" x14ac:dyDescent="0.3">
      <c r="B802" s="108"/>
      <c r="C802" s="265" t="s">
        <v>268</v>
      </c>
      <c r="D802" s="110"/>
      <c r="E802" s="110"/>
      <c r="F802" s="110"/>
      <c r="G802" s="110"/>
      <c r="H802" s="111"/>
      <c r="I802" s="85"/>
      <c r="K802" s="85"/>
      <c r="L802" s="85"/>
      <c r="M802" s="85"/>
      <c r="N802" s="85"/>
      <c r="O802" s="85"/>
      <c r="P802" s="85"/>
      <c r="Q802" s="85"/>
    </row>
    <row r="803" spans="1:17" x14ac:dyDescent="0.3">
      <c r="B803" s="108"/>
      <c r="C803" s="110"/>
      <c r="D803" s="110"/>
      <c r="E803" s="110"/>
      <c r="F803" s="110"/>
      <c r="G803" s="110"/>
      <c r="H803" s="111"/>
      <c r="I803" s="85"/>
      <c r="K803" s="85"/>
      <c r="L803" s="85"/>
      <c r="M803" s="85"/>
      <c r="N803" s="85"/>
      <c r="O803" s="85"/>
      <c r="P803" s="85"/>
      <c r="Q803" s="85"/>
    </row>
    <row r="804" spans="1:17" x14ac:dyDescent="0.3">
      <c r="B804" s="108"/>
      <c r="C804" s="114" t="s">
        <v>21</v>
      </c>
      <c r="D804" s="114" t="s">
        <v>22</v>
      </c>
      <c r="E804" s="115" t="s">
        <v>23</v>
      </c>
      <c r="F804" s="110"/>
      <c r="G804" s="110"/>
      <c r="H804" s="111"/>
      <c r="I804" s="85"/>
      <c r="K804" s="85"/>
      <c r="L804" s="85"/>
      <c r="M804" s="85"/>
      <c r="N804" s="85"/>
      <c r="O804" s="85"/>
      <c r="P804" s="85"/>
      <c r="Q804" s="85"/>
    </row>
    <row r="805" spans="1:17" x14ac:dyDescent="0.3">
      <c r="B805" s="108"/>
      <c r="C805" s="110"/>
      <c r="D805" s="110"/>
      <c r="E805" s="110"/>
      <c r="F805" s="110"/>
      <c r="G805" s="110"/>
      <c r="H805" s="111"/>
      <c r="I805" s="85"/>
      <c r="K805" s="85"/>
      <c r="L805" s="85"/>
      <c r="M805" s="85"/>
      <c r="N805" s="85"/>
      <c r="O805" s="85"/>
      <c r="P805" s="85"/>
      <c r="Q805" s="85"/>
    </row>
    <row r="806" spans="1:17" x14ac:dyDescent="0.3">
      <c r="B806" s="108"/>
      <c r="C806" s="116" t="s">
        <v>45</v>
      </c>
      <c r="D806" s="110"/>
      <c r="E806" s="110"/>
      <c r="F806" s="110"/>
      <c r="G806" s="110"/>
      <c r="H806" s="111"/>
      <c r="I806" s="85"/>
      <c r="K806" s="85"/>
      <c r="L806" s="85"/>
      <c r="M806" s="85"/>
      <c r="N806" s="85"/>
      <c r="O806" s="85"/>
      <c r="P806" s="85"/>
      <c r="Q806" s="85"/>
    </row>
    <row r="807" spans="1:17" ht="15" thickBot="1" x14ac:dyDescent="0.35">
      <c r="B807" s="108"/>
      <c r="C807" s="110"/>
      <c r="D807" s="110"/>
      <c r="E807" s="110"/>
      <c r="F807" s="110"/>
      <c r="G807" s="116" t="s">
        <v>47</v>
      </c>
      <c r="H807" s="111"/>
      <c r="I807" s="85"/>
      <c r="K807" s="85"/>
      <c r="L807" s="85"/>
      <c r="M807" s="85"/>
      <c r="N807" s="85"/>
      <c r="O807" s="85"/>
      <c r="P807" s="85"/>
      <c r="Q807" s="85"/>
    </row>
    <row r="808" spans="1:17" ht="15" thickBot="1" x14ac:dyDescent="0.35">
      <c r="A808" s="45"/>
      <c r="B808" s="108"/>
      <c r="C808" s="110" t="s">
        <v>278</v>
      </c>
      <c r="D808" s="62"/>
      <c r="E808" s="64"/>
      <c r="F808" s="113"/>
      <c r="G808" s="75">
        <v>0.5</v>
      </c>
      <c r="H808" s="111"/>
      <c r="I808" s="85"/>
      <c r="J808" s="46" t="s">
        <v>205</v>
      </c>
      <c r="K808" s="85"/>
      <c r="L808" s="85"/>
      <c r="M808" s="85"/>
      <c r="N808" s="85"/>
      <c r="O808" s="85"/>
      <c r="P808" s="85"/>
      <c r="Q808" s="85"/>
    </row>
    <row r="809" spans="1:17" x14ac:dyDescent="0.3">
      <c r="B809" s="108"/>
      <c r="C809" s="110"/>
      <c r="D809" s="110" t="s">
        <v>81</v>
      </c>
      <c r="E809" s="110" t="s">
        <v>46</v>
      </c>
      <c r="F809" s="110"/>
      <c r="G809" s="110"/>
      <c r="H809" s="111"/>
      <c r="I809" s="85"/>
      <c r="J809" s="46"/>
      <c r="K809" s="85"/>
      <c r="L809" s="85"/>
      <c r="M809" s="85"/>
      <c r="N809" s="85"/>
      <c r="O809" s="85"/>
      <c r="P809" s="85"/>
      <c r="Q809" s="85"/>
    </row>
    <row r="810" spans="1:17" x14ac:dyDescent="0.3">
      <c r="B810" s="108"/>
      <c r="C810" s="110"/>
      <c r="D810" s="110"/>
      <c r="E810" s="110"/>
      <c r="F810" s="110"/>
      <c r="G810" s="110"/>
      <c r="H810" s="111"/>
      <c r="I810" s="85"/>
      <c r="J810" s="46"/>
      <c r="K810" s="85"/>
      <c r="L810" s="85"/>
      <c r="M810" s="85"/>
      <c r="N810" s="85"/>
      <c r="O810" s="85"/>
      <c r="P810" s="85"/>
      <c r="Q810" s="85"/>
    </row>
    <row r="811" spans="1:17" ht="15" thickBot="1" x14ac:dyDescent="0.35">
      <c r="A811" s="45"/>
      <c r="B811" s="108"/>
      <c r="C811" s="110" t="s">
        <v>279</v>
      </c>
      <c r="D811" s="110"/>
      <c r="E811" s="58">
        <v>0</v>
      </c>
      <c r="F811" s="110" t="str">
        <f>$F$585</f>
        <v>Gallons</v>
      </c>
      <c r="G811" s="115"/>
      <c r="H811" s="111"/>
      <c r="I811" s="85"/>
      <c r="J811" s="46" t="s">
        <v>37</v>
      </c>
      <c r="K811" s="85"/>
      <c r="L811" s="85"/>
      <c r="M811" s="85"/>
      <c r="N811" s="85"/>
      <c r="O811" s="85"/>
      <c r="P811" s="85"/>
      <c r="Q811" s="85"/>
    </row>
    <row r="812" spans="1:17" x14ac:dyDescent="0.3">
      <c r="B812" s="108"/>
      <c r="C812" s="110"/>
      <c r="D812" s="110"/>
      <c r="E812" s="110"/>
      <c r="F812" s="110"/>
      <c r="G812" s="110"/>
      <c r="H812" s="111"/>
      <c r="I812" s="85"/>
      <c r="J812" s="46"/>
      <c r="K812" s="85"/>
      <c r="L812" s="85"/>
      <c r="M812" s="85"/>
      <c r="N812" s="85"/>
      <c r="O812" s="85"/>
      <c r="P812" s="85"/>
      <c r="Q812" s="85"/>
    </row>
    <row r="813" spans="1:17" ht="15" thickBot="1" x14ac:dyDescent="0.35">
      <c r="A813" s="45"/>
      <c r="B813" s="108"/>
      <c r="C813" s="110" t="s">
        <v>280</v>
      </c>
      <c r="D813" s="110"/>
      <c r="E813" s="58">
        <v>0</v>
      </c>
      <c r="F813" s="110" t="str">
        <f>$F$585</f>
        <v>Gallons</v>
      </c>
      <c r="G813" s="110"/>
      <c r="H813" s="111"/>
      <c r="I813" s="85"/>
      <c r="J813" s="46" t="s">
        <v>38</v>
      </c>
      <c r="K813" s="85"/>
      <c r="L813" s="85"/>
      <c r="M813" s="85"/>
      <c r="N813" s="85"/>
      <c r="O813" s="85"/>
      <c r="P813" s="85"/>
      <c r="Q813" s="85"/>
    </row>
    <row r="814" spans="1:17" x14ac:dyDescent="0.3">
      <c r="B814" s="108"/>
      <c r="C814" s="110"/>
      <c r="D814" s="110"/>
      <c r="E814" s="110"/>
      <c r="F814" s="110"/>
      <c r="G814" s="110"/>
      <c r="H814" s="111"/>
      <c r="I814" s="85"/>
      <c r="K814" s="85"/>
      <c r="L814" s="85"/>
      <c r="M814" s="85"/>
      <c r="N814" s="85"/>
      <c r="O814" s="85"/>
      <c r="P814" s="85"/>
      <c r="Q814" s="85"/>
    </row>
    <row r="815" spans="1:17" ht="15" thickBot="1" x14ac:dyDescent="0.35">
      <c r="A815" s="37"/>
      <c r="B815" s="108"/>
      <c r="C815" s="110" t="s">
        <v>284</v>
      </c>
      <c r="D815" s="110"/>
      <c r="E815" s="53">
        <f>SUM(E811-E813)</f>
        <v>0</v>
      </c>
      <c r="F815" s="110" t="str">
        <f>$F$585</f>
        <v>Gallons</v>
      </c>
      <c r="G815" s="110"/>
      <c r="H815" s="111"/>
      <c r="I815" s="85"/>
      <c r="J815" s="38" t="s">
        <v>202</v>
      </c>
      <c r="K815" s="85"/>
      <c r="L815" s="85"/>
      <c r="M815" s="85"/>
      <c r="N815" s="85"/>
      <c r="O815" s="85"/>
      <c r="P815" s="85"/>
      <c r="Q815" s="85"/>
    </row>
    <row r="816" spans="1:17" x14ac:dyDescent="0.3">
      <c r="B816" s="108"/>
      <c r="C816" s="110"/>
      <c r="D816" s="110"/>
      <c r="E816" s="110"/>
      <c r="F816" s="110"/>
      <c r="G816" s="110"/>
      <c r="H816" s="111"/>
      <c r="I816" s="85"/>
      <c r="K816" s="85"/>
      <c r="L816" s="85"/>
      <c r="M816" s="85"/>
      <c r="N816" s="85"/>
      <c r="O816" s="85"/>
      <c r="P816" s="85"/>
      <c r="Q816" s="85"/>
    </row>
    <row r="817" spans="1:17" x14ac:dyDescent="0.3">
      <c r="B817" s="108"/>
      <c r="C817" s="110"/>
      <c r="D817" s="110"/>
      <c r="E817" s="110"/>
      <c r="F817" s="110"/>
      <c r="G817" s="110"/>
      <c r="H817" s="111"/>
      <c r="I817" s="85"/>
      <c r="K817" s="85"/>
      <c r="L817" s="85"/>
      <c r="M817" s="85"/>
      <c r="N817" s="85"/>
      <c r="O817" s="85"/>
      <c r="P817" s="85"/>
      <c r="Q817" s="85"/>
    </row>
    <row r="818" spans="1:17" ht="15" thickBot="1" x14ac:dyDescent="0.35">
      <c r="A818" s="45"/>
      <c r="B818" s="108"/>
      <c r="C818" s="110" t="s">
        <v>282</v>
      </c>
      <c r="D818" s="110"/>
      <c r="E818" s="62">
        <v>0</v>
      </c>
      <c r="F818" s="110" t="s">
        <v>24</v>
      </c>
      <c r="G818" s="110"/>
      <c r="H818" s="111"/>
      <c r="I818" s="85"/>
      <c r="J818" s="46" t="s">
        <v>203</v>
      </c>
      <c r="K818" s="85"/>
      <c r="L818" s="85"/>
      <c r="M818" s="85"/>
      <c r="N818" s="85"/>
      <c r="O818" s="85"/>
      <c r="P818" s="85"/>
      <c r="Q818" s="85"/>
    </row>
    <row r="819" spans="1:17" x14ac:dyDescent="0.3">
      <c r="B819" s="108"/>
      <c r="C819" s="110"/>
      <c r="D819" s="110"/>
      <c r="E819" s="110"/>
      <c r="F819" s="110"/>
      <c r="G819" s="110"/>
      <c r="H819" s="111"/>
      <c r="I819" s="85"/>
      <c r="K819" s="85"/>
      <c r="L819" s="85"/>
      <c r="M819" s="85"/>
      <c r="N819" s="85"/>
      <c r="O819" s="85"/>
      <c r="P819" s="85"/>
      <c r="Q819" s="85"/>
    </row>
    <row r="820" spans="1:17" ht="15" thickBot="1" x14ac:dyDescent="0.35">
      <c r="A820" s="37"/>
      <c r="B820" s="108"/>
      <c r="C820" s="110" t="s">
        <v>283</v>
      </c>
      <c r="D820" s="110"/>
      <c r="E820" s="53">
        <f>E815/(E818+100)*100</f>
        <v>0</v>
      </c>
      <c r="F820" s="110" t="str">
        <f>$F$585</f>
        <v>Gallons</v>
      </c>
      <c r="G820" s="110"/>
      <c r="H820" s="111"/>
      <c r="I820" s="85"/>
      <c r="J820" s="38" t="s">
        <v>204</v>
      </c>
      <c r="K820" s="85"/>
      <c r="L820" s="85"/>
      <c r="M820" s="85"/>
      <c r="N820" s="85"/>
      <c r="O820" s="85"/>
      <c r="P820" s="85"/>
      <c r="Q820" s="85"/>
    </row>
    <row r="821" spans="1:17" x14ac:dyDescent="0.3">
      <c r="B821" s="108"/>
      <c r="C821" s="110"/>
      <c r="D821" s="110"/>
      <c r="E821" s="110"/>
      <c r="F821" s="110"/>
      <c r="G821" s="110"/>
      <c r="H821" s="111"/>
      <c r="I821" s="85"/>
      <c r="K821" s="85"/>
      <c r="L821" s="85"/>
      <c r="M821" s="85"/>
      <c r="N821" s="85"/>
      <c r="O821" s="85"/>
      <c r="P821" s="85"/>
      <c r="Q821" s="85"/>
    </row>
    <row r="822" spans="1:17" ht="15" thickBot="1" x14ac:dyDescent="0.35">
      <c r="B822" s="108"/>
      <c r="C822" s="110"/>
      <c r="D822" s="110"/>
      <c r="E822" s="110"/>
      <c r="F822" s="110"/>
      <c r="G822" s="116" t="s">
        <v>47</v>
      </c>
      <c r="H822" s="111"/>
      <c r="I822" s="85"/>
      <c r="K822" s="85"/>
      <c r="L822" s="85"/>
      <c r="M822" s="85"/>
      <c r="N822" s="85"/>
      <c r="O822" s="85"/>
      <c r="P822" s="85"/>
      <c r="Q822" s="85"/>
    </row>
    <row r="823" spans="1:17" ht="15" thickBot="1" x14ac:dyDescent="0.35">
      <c r="A823" s="45"/>
      <c r="B823" s="108"/>
      <c r="C823" s="110" t="s">
        <v>278</v>
      </c>
      <c r="D823" s="62"/>
      <c r="E823" s="64"/>
      <c r="F823" s="110"/>
      <c r="G823" s="75">
        <v>0.5</v>
      </c>
      <c r="H823" s="111"/>
      <c r="I823" s="85"/>
      <c r="J823" s="46" t="s">
        <v>205</v>
      </c>
      <c r="K823" s="85"/>
      <c r="L823" s="85"/>
      <c r="M823" s="85"/>
      <c r="N823" s="85"/>
      <c r="O823" s="85"/>
      <c r="P823" s="85"/>
      <c r="Q823" s="85"/>
    </row>
    <row r="824" spans="1:17" x14ac:dyDescent="0.3">
      <c r="B824" s="108"/>
      <c r="C824" s="110"/>
      <c r="D824" s="110" t="s">
        <v>81</v>
      </c>
      <c r="E824" s="110" t="s">
        <v>46</v>
      </c>
      <c r="F824" s="110"/>
      <c r="G824" s="110"/>
      <c r="H824" s="111"/>
      <c r="I824" s="85"/>
      <c r="J824" s="46"/>
      <c r="K824" s="85"/>
      <c r="L824" s="85"/>
      <c r="M824" s="85"/>
      <c r="N824" s="85"/>
      <c r="O824" s="85"/>
      <c r="P824" s="85"/>
      <c r="Q824" s="85"/>
    </row>
    <row r="825" spans="1:17" x14ac:dyDescent="0.3">
      <c r="B825" s="108"/>
      <c r="C825" s="110"/>
      <c r="D825" s="110"/>
      <c r="E825" s="110"/>
      <c r="F825" s="110"/>
      <c r="G825" s="110"/>
      <c r="H825" s="111"/>
      <c r="I825" s="85"/>
      <c r="J825" s="46"/>
      <c r="K825" s="85"/>
      <c r="L825" s="85"/>
      <c r="M825" s="85"/>
      <c r="N825" s="85"/>
      <c r="O825" s="85"/>
      <c r="P825" s="85"/>
      <c r="Q825" s="85"/>
    </row>
    <row r="826" spans="1:17" ht="15" thickBot="1" x14ac:dyDescent="0.35">
      <c r="A826" s="45"/>
      <c r="B826" s="108"/>
      <c r="C826" s="110" t="s">
        <v>279</v>
      </c>
      <c r="D826" s="110"/>
      <c r="E826" s="58">
        <v>0</v>
      </c>
      <c r="F826" s="110" t="str">
        <f>$F$585</f>
        <v>Gallons</v>
      </c>
      <c r="G826" s="110"/>
      <c r="H826" s="111"/>
      <c r="I826" s="85"/>
      <c r="J826" s="46" t="s">
        <v>37</v>
      </c>
      <c r="K826" s="85"/>
      <c r="L826" s="85"/>
      <c r="M826" s="85"/>
      <c r="N826" s="85"/>
      <c r="O826" s="85"/>
      <c r="P826" s="85"/>
      <c r="Q826" s="85"/>
    </row>
    <row r="827" spans="1:17" x14ac:dyDescent="0.3">
      <c r="B827" s="108"/>
      <c r="C827" s="110"/>
      <c r="D827" s="110"/>
      <c r="E827" s="110"/>
      <c r="F827" s="110"/>
      <c r="G827" s="110"/>
      <c r="H827" s="111"/>
      <c r="I827" s="85"/>
      <c r="J827" s="46"/>
      <c r="K827" s="85"/>
      <c r="L827" s="85"/>
      <c r="M827" s="85"/>
      <c r="N827" s="85"/>
      <c r="O827" s="85"/>
      <c r="P827" s="85"/>
      <c r="Q827" s="85"/>
    </row>
    <row r="828" spans="1:17" ht="15" thickBot="1" x14ac:dyDescent="0.35">
      <c r="A828" s="45"/>
      <c r="B828" s="108"/>
      <c r="C828" s="110" t="s">
        <v>280</v>
      </c>
      <c r="D828" s="110"/>
      <c r="E828" s="58">
        <v>0</v>
      </c>
      <c r="F828" s="110" t="str">
        <f>$F$585</f>
        <v>Gallons</v>
      </c>
      <c r="G828" s="110"/>
      <c r="H828" s="111"/>
      <c r="I828" s="85"/>
      <c r="J828" s="46" t="s">
        <v>38</v>
      </c>
      <c r="K828" s="85"/>
      <c r="L828" s="85"/>
      <c r="M828" s="85"/>
      <c r="N828" s="85"/>
      <c r="O828" s="85"/>
      <c r="P828" s="85"/>
      <c r="Q828" s="85"/>
    </row>
    <row r="829" spans="1:17" x14ac:dyDescent="0.3">
      <c r="B829" s="108"/>
      <c r="C829" s="110"/>
      <c r="D829" s="110"/>
      <c r="E829" s="110"/>
      <c r="F829" s="110"/>
      <c r="G829" s="110"/>
      <c r="H829" s="111"/>
      <c r="I829" s="85"/>
      <c r="K829" s="85"/>
      <c r="L829" s="85"/>
      <c r="M829" s="85"/>
      <c r="N829" s="85"/>
      <c r="O829" s="85"/>
      <c r="P829" s="85"/>
      <c r="Q829" s="85"/>
    </row>
    <row r="830" spans="1:17" ht="15" thickBot="1" x14ac:dyDescent="0.35">
      <c r="A830" s="37"/>
      <c r="B830" s="108"/>
      <c r="C830" s="110" t="s">
        <v>284</v>
      </c>
      <c r="D830" s="110"/>
      <c r="E830" s="53">
        <f>SUM(E826-E828)</f>
        <v>0</v>
      </c>
      <c r="F830" s="110" t="str">
        <f>$F$585</f>
        <v>Gallons</v>
      </c>
      <c r="G830" s="110"/>
      <c r="H830" s="111"/>
      <c r="I830" s="85"/>
      <c r="J830" s="38" t="s">
        <v>202</v>
      </c>
      <c r="K830" s="85"/>
      <c r="L830" s="85"/>
      <c r="M830" s="85"/>
      <c r="N830" s="85"/>
      <c r="O830" s="85"/>
      <c r="P830" s="85"/>
      <c r="Q830" s="85"/>
    </row>
    <row r="831" spans="1:17" x14ac:dyDescent="0.3">
      <c r="B831" s="108"/>
      <c r="C831" s="110"/>
      <c r="D831" s="110"/>
      <c r="E831" s="110"/>
      <c r="F831" s="110"/>
      <c r="G831" s="110"/>
      <c r="H831" s="111"/>
      <c r="I831" s="85"/>
      <c r="K831" s="85"/>
      <c r="L831" s="85"/>
      <c r="M831" s="85"/>
      <c r="N831" s="85"/>
      <c r="O831" s="85"/>
      <c r="P831" s="85"/>
      <c r="Q831" s="85"/>
    </row>
    <row r="832" spans="1:17" x14ac:dyDescent="0.3">
      <c r="B832" s="108"/>
      <c r="C832" s="110"/>
      <c r="D832" s="110"/>
      <c r="E832" s="110"/>
      <c r="F832" s="110"/>
      <c r="G832" s="110"/>
      <c r="H832" s="111"/>
      <c r="I832" s="85"/>
      <c r="K832" s="85"/>
      <c r="L832" s="85"/>
      <c r="M832" s="85"/>
      <c r="N832" s="85"/>
      <c r="O832" s="85"/>
      <c r="P832" s="85"/>
      <c r="Q832" s="85"/>
    </row>
    <row r="833" spans="1:17" ht="15" thickBot="1" x14ac:dyDescent="0.35">
      <c r="A833" s="45"/>
      <c r="B833" s="108"/>
      <c r="C833" s="110" t="s">
        <v>282</v>
      </c>
      <c r="D833" s="110"/>
      <c r="E833" s="62">
        <v>0</v>
      </c>
      <c r="F833" s="110" t="s">
        <v>24</v>
      </c>
      <c r="G833" s="110"/>
      <c r="H833" s="111"/>
      <c r="I833" s="85"/>
      <c r="J833" s="46" t="s">
        <v>203</v>
      </c>
      <c r="K833" s="85"/>
      <c r="L833" s="85"/>
      <c r="M833" s="85"/>
      <c r="N833" s="85"/>
      <c r="O833" s="85"/>
      <c r="P833" s="85"/>
      <c r="Q833" s="85"/>
    </row>
    <row r="834" spans="1:17" x14ac:dyDescent="0.3">
      <c r="B834" s="108"/>
      <c r="C834" s="110"/>
      <c r="D834" s="110"/>
      <c r="E834" s="110"/>
      <c r="F834" s="110"/>
      <c r="G834" s="110"/>
      <c r="H834" s="111"/>
      <c r="I834" s="85"/>
      <c r="K834" s="85"/>
      <c r="L834" s="85"/>
      <c r="M834" s="85"/>
      <c r="N834" s="85"/>
      <c r="O834" s="85"/>
      <c r="P834" s="85"/>
      <c r="Q834" s="85"/>
    </row>
    <row r="835" spans="1:17" ht="15" thickBot="1" x14ac:dyDescent="0.35">
      <c r="A835" s="37"/>
      <c r="B835" s="108"/>
      <c r="C835" s="110" t="s">
        <v>283</v>
      </c>
      <c r="D835" s="110"/>
      <c r="E835" s="53">
        <f>E830/(E833+100)*100</f>
        <v>0</v>
      </c>
      <c r="F835" s="110" t="str">
        <f>$F$585</f>
        <v>Gallons</v>
      </c>
      <c r="G835" s="110"/>
      <c r="H835" s="111"/>
      <c r="I835" s="85"/>
      <c r="J835" s="38" t="s">
        <v>204</v>
      </c>
      <c r="K835" s="85"/>
      <c r="L835" s="85"/>
      <c r="M835" s="85"/>
      <c r="N835" s="85"/>
      <c r="O835" s="85"/>
      <c r="P835" s="85"/>
      <c r="Q835" s="85"/>
    </row>
    <row r="836" spans="1:17" x14ac:dyDescent="0.3">
      <c r="B836" s="108"/>
      <c r="C836" s="110"/>
      <c r="D836" s="110"/>
      <c r="E836" s="110"/>
      <c r="F836" s="110"/>
      <c r="G836" s="110"/>
      <c r="H836" s="111"/>
      <c r="I836" s="85"/>
      <c r="K836" s="85"/>
      <c r="L836" s="85"/>
      <c r="M836" s="85"/>
      <c r="N836" s="85"/>
      <c r="O836" s="85"/>
      <c r="P836" s="85"/>
      <c r="Q836" s="85"/>
    </row>
    <row r="837" spans="1:17" ht="15" thickBot="1" x14ac:dyDescent="0.35">
      <c r="B837" s="108"/>
      <c r="C837" s="110"/>
      <c r="D837" s="110"/>
      <c r="E837" s="110"/>
      <c r="F837" s="110"/>
      <c r="G837" s="116" t="s">
        <v>47</v>
      </c>
      <c r="H837" s="111"/>
      <c r="I837" s="85"/>
      <c r="K837" s="85"/>
      <c r="L837" s="85"/>
      <c r="M837" s="85"/>
      <c r="N837" s="85"/>
      <c r="O837" s="85"/>
      <c r="P837" s="85"/>
      <c r="Q837" s="85"/>
    </row>
    <row r="838" spans="1:17" ht="15" thickBot="1" x14ac:dyDescent="0.35">
      <c r="A838" s="45"/>
      <c r="B838" s="108"/>
      <c r="C838" s="110" t="s">
        <v>278</v>
      </c>
      <c r="D838" s="62"/>
      <c r="E838" s="64"/>
      <c r="F838" s="110"/>
      <c r="G838" s="75">
        <v>0.5</v>
      </c>
      <c r="H838" s="111"/>
      <c r="I838" s="85"/>
      <c r="J838" s="46" t="s">
        <v>205</v>
      </c>
      <c r="K838" s="85"/>
      <c r="L838" s="85"/>
      <c r="M838" s="85"/>
      <c r="N838" s="85"/>
      <c r="O838" s="85"/>
      <c r="P838" s="85"/>
      <c r="Q838" s="85"/>
    </row>
    <row r="839" spans="1:17" x14ac:dyDescent="0.3">
      <c r="B839" s="108"/>
      <c r="C839" s="110"/>
      <c r="D839" s="110" t="s">
        <v>81</v>
      </c>
      <c r="E839" s="110" t="s">
        <v>46</v>
      </c>
      <c r="F839" s="110"/>
      <c r="G839" s="110"/>
      <c r="H839" s="111"/>
      <c r="I839" s="85"/>
      <c r="J839" s="46"/>
      <c r="K839" s="85"/>
      <c r="L839" s="85"/>
      <c r="M839" s="85"/>
      <c r="N839" s="85"/>
      <c r="O839" s="85"/>
      <c r="P839" s="85"/>
      <c r="Q839" s="85"/>
    </row>
    <row r="840" spans="1:17" x14ac:dyDescent="0.3">
      <c r="B840" s="108"/>
      <c r="C840" s="110"/>
      <c r="D840" s="110"/>
      <c r="E840" s="110"/>
      <c r="F840" s="110"/>
      <c r="G840" s="110"/>
      <c r="H840" s="111"/>
      <c r="I840" s="85"/>
      <c r="J840" s="46"/>
      <c r="K840" s="85"/>
      <c r="L840" s="85"/>
      <c r="M840" s="85"/>
      <c r="N840" s="85"/>
      <c r="O840" s="85"/>
      <c r="P840" s="85"/>
      <c r="Q840" s="85"/>
    </row>
    <row r="841" spans="1:17" ht="15" thickBot="1" x14ac:dyDescent="0.35">
      <c r="A841" s="45"/>
      <c r="B841" s="108"/>
      <c r="C841" s="110" t="s">
        <v>279</v>
      </c>
      <c r="D841" s="110"/>
      <c r="E841" s="58">
        <v>0</v>
      </c>
      <c r="F841" s="110" t="str">
        <f>$F$585</f>
        <v>Gallons</v>
      </c>
      <c r="G841" s="110"/>
      <c r="H841" s="111"/>
      <c r="I841" s="85"/>
      <c r="J841" s="46" t="s">
        <v>37</v>
      </c>
      <c r="K841" s="85"/>
      <c r="L841" s="85"/>
      <c r="M841" s="85"/>
      <c r="N841" s="85"/>
      <c r="O841" s="85"/>
      <c r="P841" s="85"/>
      <c r="Q841" s="85"/>
    </row>
    <row r="842" spans="1:17" x14ac:dyDescent="0.3">
      <c r="B842" s="108"/>
      <c r="C842" s="110"/>
      <c r="D842" s="110"/>
      <c r="E842" s="110"/>
      <c r="F842" s="110"/>
      <c r="G842" s="110"/>
      <c r="H842" s="111"/>
      <c r="I842" s="85"/>
      <c r="J842" s="46"/>
      <c r="K842" s="85"/>
      <c r="L842" s="85"/>
      <c r="M842" s="85"/>
      <c r="N842" s="85"/>
      <c r="O842" s="85"/>
      <c r="P842" s="85"/>
      <c r="Q842" s="85"/>
    </row>
    <row r="843" spans="1:17" ht="15" thickBot="1" x14ac:dyDescent="0.35">
      <c r="A843" s="45"/>
      <c r="B843" s="108"/>
      <c r="C843" s="110" t="s">
        <v>280</v>
      </c>
      <c r="D843" s="110"/>
      <c r="E843" s="58">
        <v>0</v>
      </c>
      <c r="F843" s="110" t="str">
        <f>$F$585</f>
        <v>Gallons</v>
      </c>
      <c r="G843" s="110"/>
      <c r="H843" s="111"/>
      <c r="I843" s="85"/>
      <c r="J843" s="46" t="s">
        <v>38</v>
      </c>
      <c r="K843" s="85"/>
      <c r="L843" s="85"/>
      <c r="M843" s="85"/>
      <c r="N843" s="85"/>
      <c r="O843" s="85"/>
      <c r="P843" s="85"/>
      <c r="Q843" s="85"/>
    </row>
    <row r="844" spans="1:17" x14ac:dyDescent="0.3">
      <c r="B844" s="108"/>
      <c r="C844" s="110"/>
      <c r="D844" s="110"/>
      <c r="E844" s="110"/>
      <c r="F844" s="110"/>
      <c r="G844" s="110"/>
      <c r="H844" s="111"/>
      <c r="I844" s="85"/>
      <c r="K844" s="85"/>
      <c r="L844" s="85"/>
      <c r="M844" s="85"/>
      <c r="N844" s="85"/>
      <c r="O844" s="85"/>
      <c r="P844" s="85"/>
      <c r="Q844" s="85"/>
    </row>
    <row r="845" spans="1:17" ht="15" thickBot="1" x14ac:dyDescent="0.35">
      <c r="A845" s="37"/>
      <c r="B845" s="108"/>
      <c r="C845" s="110" t="s">
        <v>284</v>
      </c>
      <c r="D845" s="110"/>
      <c r="E845" s="53">
        <f>SUM(E841-E843)</f>
        <v>0</v>
      </c>
      <c r="F845" s="110" t="str">
        <f>$F$585</f>
        <v>Gallons</v>
      </c>
      <c r="G845" s="110"/>
      <c r="H845" s="111"/>
      <c r="I845" s="85"/>
      <c r="J845" s="38" t="s">
        <v>202</v>
      </c>
      <c r="K845" s="85"/>
      <c r="L845" s="85"/>
      <c r="M845" s="85"/>
      <c r="N845" s="85"/>
      <c r="O845" s="85"/>
      <c r="P845" s="85"/>
      <c r="Q845" s="85"/>
    </row>
    <row r="846" spans="1:17" x14ac:dyDescent="0.3">
      <c r="B846" s="108"/>
      <c r="C846" s="110"/>
      <c r="D846" s="110"/>
      <c r="E846" s="110"/>
      <c r="F846" s="110"/>
      <c r="G846" s="110"/>
      <c r="H846" s="111"/>
      <c r="I846" s="85"/>
      <c r="K846" s="85"/>
      <c r="L846" s="85"/>
      <c r="M846" s="85"/>
      <c r="N846" s="85"/>
      <c r="O846" s="85"/>
      <c r="P846" s="85"/>
      <c r="Q846" s="85"/>
    </row>
    <row r="847" spans="1:17" x14ac:dyDescent="0.3">
      <c r="B847" s="108"/>
      <c r="C847" s="110"/>
      <c r="D847" s="110"/>
      <c r="E847" s="110"/>
      <c r="F847" s="110"/>
      <c r="G847" s="110"/>
      <c r="H847" s="111"/>
      <c r="I847" s="85"/>
      <c r="K847" s="85"/>
      <c r="L847" s="85"/>
      <c r="M847" s="85"/>
      <c r="N847" s="85"/>
      <c r="O847" s="85"/>
      <c r="P847" s="85"/>
      <c r="Q847" s="85"/>
    </row>
    <row r="848" spans="1:17" ht="15" thickBot="1" x14ac:dyDescent="0.35">
      <c r="A848" s="45"/>
      <c r="B848" s="108"/>
      <c r="C848" s="110" t="s">
        <v>282</v>
      </c>
      <c r="D848" s="110"/>
      <c r="E848" s="62">
        <v>0</v>
      </c>
      <c r="F848" s="110" t="s">
        <v>24</v>
      </c>
      <c r="G848" s="110"/>
      <c r="H848" s="111"/>
      <c r="I848" s="85"/>
      <c r="J848" s="46" t="s">
        <v>203</v>
      </c>
      <c r="K848" s="85"/>
      <c r="L848" s="85"/>
      <c r="M848" s="85"/>
      <c r="N848" s="85"/>
      <c r="O848" s="85"/>
      <c r="P848" s="85"/>
      <c r="Q848" s="85"/>
    </row>
    <row r="849" spans="1:17" x14ac:dyDescent="0.3">
      <c r="B849" s="108"/>
      <c r="C849" s="110"/>
      <c r="D849" s="110"/>
      <c r="E849" s="110"/>
      <c r="F849" s="110"/>
      <c r="G849" s="110"/>
      <c r="H849" s="111"/>
      <c r="I849" s="85"/>
      <c r="K849" s="85"/>
      <c r="L849" s="85"/>
      <c r="M849" s="85"/>
      <c r="N849" s="85"/>
      <c r="O849" s="85"/>
      <c r="P849" s="85"/>
      <c r="Q849" s="85"/>
    </row>
    <row r="850" spans="1:17" ht="15" thickBot="1" x14ac:dyDescent="0.35">
      <c r="A850" s="37"/>
      <c r="B850" s="108"/>
      <c r="C850" s="110" t="s">
        <v>283</v>
      </c>
      <c r="D850" s="110"/>
      <c r="E850" s="53">
        <f>E845/(E848+100)*100</f>
        <v>0</v>
      </c>
      <c r="F850" s="110" t="str">
        <f>$F$585</f>
        <v>Gallons</v>
      </c>
      <c r="G850" s="110"/>
      <c r="H850" s="111"/>
      <c r="I850" s="85"/>
      <c r="J850" s="38" t="s">
        <v>204</v>
      </c>
      <c r="K850" s="85"/>
      <c r="L850" s="85"/>
      <c r="M850" s="85"/>
      <c r="N850" s="85"/>
      <c r="O850" s="85"/>
      <c r="P850" s="85"/>
      <c r="Q850" s="85"/>
    </row>
    <row r="851" spans="1:17" ht="15" thickBot="1" x14ac:dyDescent="0.35">
      <c r="B851" s="117"/>
      <c r="C851" s="118"/>
      <c r="D851" s="118"/>
      <c r="E851" s="118"/>
      <c r="F851" s="118"/>
      <c r="G851" s="118"/>
      <c r="H851" s="119"/>
      <c r="I851" s="85"/>
      <c r="K851" s="85"/>
      <c r="L851" s="85"/>
      <c r="M851" s="85"/>
      <c r="N851" s="85"/>
      <c r="O851" s="85"/>
      <c r="P851" s="85"/>
      <c r="Q851" s="85"/>
    </row>
    <row r="852" spans="1:17" ht="15" thickTop="1" x14ac:dyDescent="0.3">
      <c r="B852" s="85"/>
      <c r="C852" s="85"/>
      <c r="D852" s="85"/>
      <c r="E852" s="85"/>
      <c r="F852" s="85"/>
      <c r="G852" s="85"/>
      <c r="H852" s="85"/>
      <c r="I852" s="85"/>
      <c r="K852" s="85"/>
      <c r="L852" s="85"/>
      <c r="M852" s="85"/>
      <c r="N852" s="85"/>
      <c r="O852" s="85"/>
      <c r="P852" s="85"/>
      <c r="Q852" s="85"/>
    </row>
    <row r="853" spans="1:17" ht="15" thickBot="1" x14ac:dyDescent="0.35">
      <c r="B853" s="85"/>
      <c r="C853" s="85"/>
      <c r="D853" s="85"/>
      <c r="E853" s="85"/>
      <c r="F853" s="85"/>
      <c r="G853" s="85"/>
      <c r="H853" s="85"/>
      <c r="I853" s="85"/>
      <c r="K853" s="85"/>
      <c r="L853" s="85"/>
      <c r="M853" s="85"/>
      <c r="N853" s="85"/>
      <c r="O853" s="85"/>
      <c r="P853" s="85"/>
      <c r="Q853" s="85"/>
    </row>
    <row r="854" spans="1:17" ht="15" thickTop="1" x14ac:dyDescent="0.3">
      <c r="B854" s="105"/>
      <c r="C854" s="106"/>
      <c r="D854" s="106"/>
      <c r="E854" s="106"/>
      <c r="F854" s="106"/>
      <c r="G854" s="106"/>
      <c r="H854" s="107"/>
      <c r="I854" s="85"/>
      <c r="K854" s="85"/>
      <c r="L854" s="85"/>
      <c r="M854" s="85"/>
      <c r="N854" s="85"/>
      <c r="O854" s="85"/>
      <c r="P854" s="85"/>
      <c r="Q854" s="85"/>
    </row>
    <row r="855" spans="1:17" x14ac:dyDescent="0.3">
      <c r="B855" s="108"/>
      <c r="C855" s="265" t="s">
        <v>269</v>
      </c>
      <c r="D855" s="110"/>
      <c r="E855" s="110"/>
      <c r="F855" s="110"/>
      <c r="G855" s="110"/>
      <c r="H855" s="111"/>
      <c r="I855" s="85"/>
      <c r="K855" s="85"/>
      <c r="L855" s="85"/>
      <c r="M855" s="85"/>
      <c r="N855" s="85"/>
      <c r="O855" s="85"/>
      <c r="P855" s="85"/>
      <c r="Q855" s="85"/>
    </row>
    <row r="856" spans="1:17" x14ac:dyDescent="0.3">
      <c r="B856" s="108"/>
      <c r="C856" s="110"/>
      <c r="D856" s="110"/>
      <c r="E856" s="110"/>
      <c r="F856" s="110"/>
      <c r="G856" s="110"/>
      <c r="H856" s="111"/>
      <c r="I856" s="85"/>
      <c r="K856" s="85"/>
      <c r="L856" s="85"/>
      <c r="M856" s="85"/>
      <c r="N856" s="85"/>
      <c r="O856" s="85"/>
      <c r="P856" s="85"/>
      <c r="Q856" s="85"/>
    </row>
    <row r="857" spans="1:17" x14ac:dyDescent="0.3">
      <c r="B857" s="108"/>
      <c r="C857" s="114" t="s">
        <v>21</v>
      </c>
      <c r="D857" s="114" t="s">
        <v>22</v>
      </c>
      <c r="E857" s="115" t="s">
        <v>23</v>
      </c>
      <c r="F857" s="110"/>
      <c r="G857" s="110"/>
      <c r="H857" s="111"/>
      <c r="I857" s="85"/>
      <c r="K857" s="85"/>
      <c r="L857" s="85"/>
      <c r="M857" s="85"/>
      <c r="N857" s="85"/>
      <c r="O857" s="85"/>
      <c r="P857" s="85"/>
      <c r="Q857" s="85"/>
    </row>
    <row r="858" spans="1:17" x14ac:dyDescent="0.3">
      <c r="B858" s="108"/>
      <c r="C858" s="110"/>
      <c r="D858" s="110"/>
      <c r="E858" s="110"/>
      <c r="F858" s="110"/>
      <c r="G858" s="110"/>
      <c r="H858" s="111"/>
      <c r="I858" s="85"/>
      <c r="K858" s="85"/>
      <c r="L858" s="85"/>
      <c r="M858" s="85"/>
      <c r="N858" s="85"/>
      <c r="O858" s="85"/>
      <c r="P858" s="85"/>
      <c r="Q858" s="85"/>
    </row>
    <row r="859" spans="1:17" x14ac:dyDescent="0.3">
      <c r="B859" s="108"/>
      <c r="C859" s="116" t="s">
        <v>45</v>
      </c>
      <c r="D859" s="110"/>
      <c r="E859" s="110"/>
      <c r="F859" s="110"/>
      <c r="G859" s="110"/>
      <c r="H859" s="111"/>
      <c r="I859" s="85"/>
      <c r="K859" s="85"/>
      <c r="L859" s="85"/>
      <c r="M859" s="85"/>
      <c r="N859" s="85"/>
      <c r="O859" s="85"/>
      <c r="P859" s="85"/>
      <c r="Q859" s="85"/>
    </row>
    <row r="860" spans="1:17" ht="15" thickBot="1" x14ac:dyDescent="0.35">
      <c r="B860" s="108"/>
      <c r="C860" s="110"/>
      <c r="D860" s="110"/>
      <c r="E860" s="110"/>
      <c r="F860" s="110"/>
      <c r="G860" s="116" t="s">
        <v>47</v>
      </c>
      <c r="H860" s="111"/>
      <c r="I860" s="85"/>
      <c r="K860" s="85"/>
      <c r="L860" s="85"/>
      <c r="M860" s="85"/>
      <c r="N860" s="85"/>
      <c r="O860" s="85"/>
      <c r="P860" s="85"/>
      <c r="Q860" s="85"/>
    </row>
    <row r="861" spans="1:17" ht="15" thickBot="1" x14ac:dyDescent="0.35">
      <c r="A861" s="45"/>
      <c r="B861" s="108"/>
      <c r="C861" s="110" t="s">
        <v>278</v>
      </c>
      <c r="D861" s="62"/>
      <c r="E861" s="64"/>
      <c r="F861" s="113"/>
      <c r="G861" s="75">
        <v>0.5</v>
      </c>
      <c r="H861" s="111"/>
      <c r="I861" s="85"/>
      <c r="J861" s="46" t="s">
        <v>205</v>
      </c>
      <c r="K861" s="85"/>
      <c r="L861" s="85"/>
      <c r="M861" s="85"/>
      <c r="N861" s="85"/>
      <c r="O861" s="85"/>
      <c r="P861" s="85"/>
      <c r="Q861" s="85"/>
    </row>
    <row r="862" spans="1:17" x14ac:dyDescent="0.3">
      <c r="B862" s="108"/>
      <c r="C862" s="110"/>
      <c r="D862" s="110" t="s">
        <v>81</v>
      </c>
      <c r="E862" s="110" t="s">
        <v>46</v>
      </c>
      <c r="F862" s="110"/>
      <c r="G862" s="110"/>
      <c r="H862" s="111"/>
      <c r="I862" s="85"/>
      <c r="J862" s="46"/>
      <c r="K862" s="85"/>
      <c r="L862" s="85"/>
      <c r="M862" s="85"/>
      <c r="N862" s="85"/>
      <c r="O862" s="85"/>
      <c r="P862" s="85"/>
      <c r="Q862" s="85"/>
    </row>
    <row r="863" spans="1:17" x14ac:dyDescent="0.3">
      <c r="B863" s="108"/>
      <c r="C863" s="110"/>
      <c r="D863" s="110"/>
      <c r="E863" s="110"/>
      <c r="F863" s="110"/>
      <c r="G863" s="110"/>
      <c r="H863" s="111"/>
      <c r="I863" s="85"/>
      <c r="J863" s="46"/>
      <c r="K863" s="85"/>
      <c r="L863" s="85"/>
      <c r="M863" s="85"/>
      <c r="N863" s="85"/>
      <c r="O863" s="85"/>
      <c r="P863" s="85"/>
      <c r="Q863" s="85"/>
    </row>
    <row r="864" spans="1:17" ht="15" thickBot="1" x14ac:dyDescent="0.35">
      <c r="A864" s="45"/>
      <c r="B864" s="108"/>
      <c r="C864" s="110" t="s">
        <v>279</v>
      </c>
      <c r="D864" s="110"/>
      <c r="E864" s="58">
        <v>0</v>
      </c>
      <c r="F864" s="110" t="str">
        <f>$F$585</f>
        <v>Gallons</v>
      </c>
      <c r="G864" s="115"/>
      <c r="H864" s="111"/>
      <c r="I864" s="85"/>
      <c r="J864" s="46" t="s">
        <v>37</v>
      </c>
      <c r="K864" s="85"/>
      <c r="L864" s="85"/>
      <c r="M864" s="85"/>
      <c r="N864" s="85"/>
      <c r="O864" s="85"/>
      <c r="P864" s="85"/>
      <c r="Q864" s="85"/>
    </row>
    <row r="865" spans="1:17" x14ac:dyDescent="0.3">
      <c r="B865" s="108"/>
      <c r="C865" s="110"/>
      <c r="D865" s="110"/>
      <c r="E865" s="110"/>
      <c r="F865" s="110"/>
      <c r="G865" s="110"/>
      <c r="H865" s="111"/>
      <c r="I865" s="85"/>
      <c r="J865" s="46"/>
      <c r="K865" s="85"/>
      <c r="L865" s="85"/>
      <c r="M865" s="85"/>
      <c r="N865" s="85"/>
      <c r="O865" s="85"/>
      <c r="P865" s="85"/>
      <c r="Q865" s="85"/>
    </row>
    <row r="866" spans="1:17" ht="15" thickBot="1" x14ac:dyDescent="0.35">
      <c r="A866" s="45"/>
      <c r="B866" s="108"/>
      <c r="C866" s="110" t="s">
        <v>280</v>
      </c>
      <c r="D866" s="110"/>
      <c r="E866" s="58">
        <v>0</v>
      </c>
      <c r="F866" s="110" t="str">
        <f>$F$585</f>
        <v>Gallons</v>
      </c>
      <c r="G866" s="110"/>
      <c r="H866" s="111"/>
      <c r="I866" s="85"/>
      <c r="J866" s="46" t="s">
        <v>38</v>
      </c>
      <c r="K866" s="85"/>
      <c r="L866" s="85"/>
      <c r="M866" s="85"/>
      <c r="N866" s="85"/>
      <c r="O866" s="85"/>
      <c r="P866" s="85"/>
      <c r="Q866" s="85"/>
    </row>
    <row r="867" spans="1:17" x14ac:dyDescent="0.3">
      <c r="B867" s="108"/>
      <c r="C867" s="110"/>
      <c r="D867" s="110"/>
      <c r="E867" s="110"/>
      <c r="F867" s="110"/>
      <c r="G867" s="110"/>
      <c r="H867" s="111"/>
      <c r="I867" s="85"/>
      <c r="K867" s="85"/>
      <c r="L867" s="85"/>
      <c r="M867" s="85"/>
      <c r="N867" s="85"/>
      <c r="O867" s="85"/>
      <c r="P867" s="85"/>
      <c r="Q867" s="85"/>
    </row>
    <row r="868" spans="1:17" ht="15" thickBot="1" x14ac:dyDescent="0.35">
      <c r="A868" s="37"/>
      <c r="B868" s="108"/>
      <c r="C868" s="110" t="s">
        <v>284</v>
      </c>
      <c r="D868" s="110"/>
      <c r="E868" s="53">
        <f>SUM(E864-E866)</f>
        <v>0</v>
      </c>
      <c r="F868" s="110" t="str">
        <f>$F$585</f>
        <v>Gallons</v>
      </c>
      <c r="G868" s="110"/>
      <c r="H868" s="111"/>
      <c r="I868" s="85"/>
      <c r="J868" s="38" t="s">
        <v>202</v>
      </c>
      <c r="K868" s="85"/>
      <c r="L868" s="85"/>
      <c r="M868" s="85"/>
      <c r="N868" s="85"/>
      <c r="O868" s="85"/>
      <c r="P868" s="85"/>
      <c r="Q868" s="85"/>
    </row>
    <row r="869" spans="1:17" x14ac:dyDescent="0.3">
      <c r="B869" s="108"/>
      <c r="C869" s="110"/>
      <c r="D869" s="110"/>
      <c r="E869" s="110"/>
      <c r="F869" s="110"/>
      <c r="G869" s="110"/>
      <c r="H869" s="111"/>
      <c r="I869" s="85"/>
      <c r="K869" s="85"/>
      <c r="L869" s="85"/>
      <c r="M869" s="85"/>
      <c r="N869" s="85"/>
      <c r="O869" s="85"/>
      <c r="P869" s="85"/>
      <c r="Q869" s="85"/>
    </row>
    <row r="870" spans="1:17" x14ac:dyDescent="0.3">
      <c r="B870" s="108"/>
      <c r="C870" s="110"/>
      <c r="D870" s="110"/>
      <c r="E870" s="110"/>
      <c r="F870" s="110"/>
      <c r="G870" s="110"/>
      <c r="H870" s="111"/>
      <c r="I870" s="85"/>
      <c r="K870" s="85"/>
      <c r="L870" s="85"/>
      <c r="M870" s="85"/>
      <c r="N870" s="85"/>
      <c r="O870" s="85"/>
      <c r="P870" s="85"/>
      <c r="Q870" s="85"/>
    </row>
    <row r="871" spans="1:17" ht="15" thickBot="1" x14ac:dyDescent="0.35">
      <c r="A871" s="45"/>
      <c r="B871" s="108"/>
      <c r="C871" s="110" t="s">
        <v>282</v>
      </c>
      <c r="D871" s="110"/>
      <c r="E871" s="62">
        <v>0</v>
      </c>
      <c r="F871" s="110" t="s">
        <v>24</v>
      </c>
      <c r="G871" s="110"/>
      <c r="H871" s="111"/>
      <c r="I871" s="85"/>
      <c r="J871" s="46" t="s">
        <v>203</v>
      </c>
      <c r="K871" s="85"/>
      <c r="L871" s="85"/>
      <c r="M871" s="85"/>
      <c r="N871" s="85"/>
      <c r="O871" s="85"/>
      <c r="P871" s="85"/>
      <c r="Q871" s="85"/>
    </row>
    <row r="872" spans="1:17" x14ac:dyDescent="0.3">
      <c r="B872" s="108"/>
      <c r="C872" s="110"/>
      <c r="D872" s="110"/>
      <c r="E872" s="110"/>
      <c r="F872" s="110"/>
      <c r="G872" s="110"/>
      <c r="H872" s="111"/>
      <c r="I872" s="85"/>
      <c r="K872" s="85"/>
      <c r="L872" s="85"/>
      <c r="M872" s="85"/>
      <c r="N872" s="85"/>
      <c r="O872" s="85"/>
      <c r="P872" s="85"/>
      <c r="Q872" s="85"/>
    </row>
    <row r="873" spans="1:17" ht="15" thickBot="1" x14ac:dyDescent="0.35">
      <c r="A873" s="37"/>
      <c r="B873" s="108"/>
      <c r="C873" s="110" t="s">
        <v>283</v>
      </c>
      <c r="D873" s="110"/>
      <c r="E873" s="53">
        <f>E868/(E871+100)*100</f>
        <v>0</v>
      </c>
      <c r="F873" s="110" t="str">
        <f>$F$585</f>
        <v>Gallons</v>
      </c>
      <c r="G873" s="110"/>
      <c r="H873" s="111"/>
      <c r="I873" s="85"/>
      <c r="J873" s="38" t="s">
        <v>204</v>
      </c>
      <c r="K873" s="85"/>
      <c r="L873" s="85"/>
      <c r="M873" s="85"/>
      <c r="N873" s="85"/>
      <c r="O873" s="85"/>
      <c r="P873" s="85"/>
      <c r="Q873" s="85"/>
    </row>
    <row r="874" spans="1:17" x14ac:dyDescent="0.3">
      <c r="B874" s="108"/>
      <c r="C874" s="110"/>
      <c r="D874" s="110"/>
      <c r="E874" s="110"/>
      <c r="F874" s="110"/>
      <c r="G874" s="110"/>
      <c r="H874" s="111"/>
      <c r="I874" s="85"/>
      <c r="K874" s="85"/>
      <c r="L874" s="85"/>
      <c r="M874" s="85"/>
      <c r="N874" s="85"/>
      <c r="O874" s="85"/>
      <c r="P874" s="85"/>
      <c r="Q874" s="85"/>
    </row>
    <row r="875" spans="1:17" ht="15" thickBot="1" x14ac:dyDescent="0.35">
      <c r="B875" s="108"/>
      <c r="C875" s="110"/>
      <c r="D875" s="110"/>
      <c r="E875" s="110"/>
      <c r="F875" s="110"/>
      <c r="G875" s="116" t="s">
        <v>47</v>
      </c>
      <c r="H875" s="111"/>
      <c r="I875" s="85"/>
      <c r="K875" s="85"/>
      <c r="L875" s="85"/>
      <c r="M875" s="85"/>
      <c r="N875" s="85"/>
      <c r="O875" s="85"/>
      <c r="P875" s="85"/>
      <c r="Q875" s="85"/>
    </row>
    <row r="876" spans="1:17" ht="15" thickBot="1" x14ac:dyDescent="0.35">
      <c r="A876" s="45"/>
      <c r="B876" s="108"/>
      <c r="C876" s="110" t="s">
        <v>278</v>
      </c>
      <c r="D876" s="62"/>
      <c r="E876" s="64"/>
      <c r="F876" s="110"/>
      <c r="G876" s="75">
        <v>0.5</v>
      </c>
      <c r="H876" s="111"/>
      <c r="I876" s="85"/>
      <c r="J876" s="46" t="s">
        <v>205</v>
      </c>
      <c r="K876" s="85"/>
      <c r="L876" s="85"/>
      <c r="M876" s="85"/>
      <c r="N876" s="85"/>
      <c r="O876" s="85"/>
      <c r="P876" s="85"/>
      <c r="Q876" s="85"/>
    </row>
    <row r="877" spans="1:17" x14ac:dyDescent="0.3">
      <c r="B877" s="108"/>
      <c r="C877" s="110"/>
      <c r="D877" s="110" t="s">
        <v>81</v>
      </c>
      <c r="E877" s="110" t="s">
        <v>46</v>
      </c>
      <c r="F877" s="110"/>
      <c r="G877" s="110"/>
      <c r="H877" s="111"/>
      <c r="I877" s="85"/>
      <c r="J877" s="46"/>
      <c r="K877" s="85"/>
      <c r="L877" s="85"/>
      <c r="M877" s="85"/>
      <c r="N877" s="85"/>
      <c r="O877" s="85"/>
      <c r="P877" s="85"/>
      <c r="Q877" s="85"/>
    </row>
    <row r="878" spans="1:17" x14ac:dyDescent="0.3">
      <c r="B878" s="108"/>
      <c r="C878" s="110"/>
      <c r="D878" s="110"/>
      <c r="E878" s="110"/>
      <c r="F878" s="110"/>
      <c r="G878" s="110"/>
      <c r="H878" s="111"/>
      <c r="I878" s="85"/>
      <c r="J878" s="46"/>
      <c r="K878" s="85"/>
      <c r="L878" s="85"/>
      <c r="M878" s="85"/>
      <c r="N878" s="85"/>
      <c r="O878" s="85"/>
      <c r="P878" s="85"/>
      <c r="Q878" s="85"/>
    </row>
    <row r="879" spans="1:17" ht="15" thickBot="1" x14ac:dyDescent="0.35">
      <c r="A879" s="45"/>
      <c r="B879" s="108"/>
      <c r="C879" s="110" t="s">
        <v>279</v>
      </c>
      <c r="D879" s="110"/>
      <c r="E879" s="58">
        <v>0</v>
      </c>
      <c r="F879" s="110" t="str">
        <f>$F$585</f>
        <v>Gallons</v>
      </c>
      <c r="G879" s="110"/>
      <c r="H879" s="111"/>
      <c r="I879" s="85"/>
      <c r="J879" s="46" t="s">
        <v>37</v>
      </c>
      <c r="K879" s="85"/>
      <c r="L879" s="85"/>
      <c r="M879" s="85"/>
      <c r="N879" s="85"/>
      <c r="O879" s="85"/>
      <c r="P879" s="85"/>
      <c r="Q879" s="85"/>
    </row>
    <row r="880" spans="1:17" x14ac:dyDescent="0.3">
      <c r="B880" s="108"/>
      <c r="C880" s="110"/>
      <c r="D880" s="110"/>
      <c r="E880" s="110"/>
      <c r="F880" s="110"/>
      <c r="G880" s="110"/>
      <c r="H880" s="111"/>
      <c r="I880" s="85"/>
      <c r="J880" s="46"/>
      <c r="K880" s="85"/>
      <c r="L880" s="85"/>
      <c r="M880" s="85"/>
      <c r="N880" s="85"/>
      <c r="O880" s="85"/>
      <c r="P880" s="85"/>
      <c r="Q880" s="85"/>
    </row>
    <row r="881" spans="1:17" ht="15" thickBot="1" x14ac:dyDescent="0.35">
      <c r="A881" s="45"/>
      <c r="B881" s="108"/>
      <c r="C881" s="110" t="s">
        <v>280</v>
      </c>
      <c r="D881" s="110"/>
      <c r="E881" s="58">
        <v>0</v>
      </c>
      <c r="F881" s="110" t="str">
        <f>$F$585</f>
        <v>Gallons</v>
      </c>
      <c r="G881" s="110"/>
      <c r="H881" s="111"/>
      <c r="I881" s="85"/>
      <c r="J881" s="46" t="s">
        <v>38</v>
      </c>
      <c r="K881" s="85"/>
      <c r="L881" s="85"/>
      <c r="M881" s="85"/>
      <c r="N881" s="85"/>
      <c r="O881" s="85"/>
      <c r="P881" s="85"/>
      <c r="Q881" s="85"/>
    </row>
    <row r="882" spans="1:17" x14ac:dyDescent="0.3">
      <c r="B882" s="108"/>
      <c r="C882" s="110"/>
      <c r="D882" s="110"/>
      <c r="E882" s="110"/>
      <c r="F882" s="110"/>
      <c r="G882" s="110"/>
      <c r="H882" s="111"/>
      <c r="I882" s="85"/>
      <c r="K882" s="85"/>
      <c r="L882" s="85"/>
      <c r="M882" s="85"/>
      <c r="N882" s="85"/>
      <c r="O882" s="85"/>
      <c r="P882" s="85"/>
      <c r="Q882" s="85"/>
    </row>
    <row r="883" spans="1:17" ht="15" thickBot="1" x14ac:dyDescent="0.35">
      <c r="A883" s="37"/>
      <c r="B883" s="108"/>
      <c r="C883" s="110" t="s">
        <v>284</v>
      </c>
      <c r="D883" s="110"/>
      <c r="E883" s="53">
        <f>SUM(E879-E881)</f>
        <v>0</v>
      </c>
      <c r="F883" s="110" t="str">
        <f>$F$585</f>
        <v>Gallons</v>
      </c>
      <c r="G883" s="110"/>
      <c r="H883" s="111"/>
      <c r="I883" s="85"/>
      <c r="J883" s="38" t="s">
        <v>202</v>
      </c>
      <c r="K883" s="85"/>
      <c r="L883" s="85"/>
      <c r="M883" s="85"/>
      <c r="N883" s="85"/>
      <c r="O883" s="85"/>
      <c r="P883" s="85"/>
      <c r="Q883" s="85"/>
    </row>
    <row r="884" spans="1:17" x14ac:dyDescent="0.3">
      <c r="B884" s="108"/>
      <c r="C884" s="110"/>
      <c r="D884" s="110"/>
      <c r="E884" s="110"/>
      <c r="F884" s="110"/>
      <c r="G884" s="110"/>
      <c r="H884" s="111"/>
      <c r="I884" s="85"/>
      <c r="K884" s="85"/>
      <c r="L884" s="85"/>
      <c r="M884" s="85"/>
      <c r="N884" s="85"/>
      <c r="O884" s="85"/>
      <c r="P884" s="85"/>
      <c r="Q884" s="85"/>
    </row>
    <row r="885" spans="1:17" x14ac:dyDescent="0.3">
      <c r="B885" s="108"/>
      <c r="C885" s="110"/>
      <c r="D885" s="110"/>
      <c r="E885" s="110"/>
      <c r="F885" s="110"/>
      <c r="G885" s="110"/>
      <c r="H885" s="111"/>
      <c r="I885" s="85"/>
      <c r="K885" s="85"/>
      <c r="L885" s="85"/>
      <c r="M885" s="85"/>
      <c r="N885" s="85"/>
      <c r="O885" s="85"/>
      <c r="P885" s="85"/>
      <c r="Q885" s="85"/>
    </row>
    <row r="886" spans="1:17" ht="15" thickBot="1" x14ac:dyDescent="0.35">
      <c r="A886" s="45"/>
      <c r="B886" s="108"/>
      <c r="C886" s="110" t="s">
        <v>282</v>
      </c>
      <c r="D886" s="110"/>
      <c r="E886" s="62">
        <v>0</v>
      </c>
      <c r="F886" s="110" t="s">
        <v>24</v>
      </c>
      <c r="G886" s="110"/>
      <c r="H886" s="111"/>
      <c r="I886" s="85"/>
      <c r="J886" s="46" t="s">
        <v>203</v>
      </c>
      <c r="K886" s="85"/>
      <c r="L886" s="85"/>
      <c r="M886" s="85"/>
      <c r="N886" s="85"/>
      <c r="O886" s="85"/>
      <c r="P886" s="85"/>
      <c r="Q886" s="85"/>
    </row>
    <row r="887" spans="1:17" x14ac:dyDescent="0.3">
      <c r="B887" s="108"/>
      <c r="C887" s="110"/>
      <c r="D887" s="110"/>
      <c r="E887" s="110"/>
      <c r="F887" s="110"/>
      <c r="G887" s="110"/>
      <c r="H887" s="111"/>
      <c r="I887" s="85"/>
      <c r="K887" s="85"/>
      <c r="L887" s="85"/>
      <c r="M887" s="85"/>
      <c r="N887" s="85"/>
      <c r="O887" s="85"/>
      <c r="P887" s="85"/>
      <c r="Q887" s="85"/>
    </row>
    <row r="888" spans="1:17" ht="15" thickBot="1" x14ac:dyDescent="0.35">
      <c r="A888" s="37"/>
      <c r="B888" s="108"/>
      <c r="C888" s="110" t="s">
        <v>283</v>
      </c>
      <c r="D888" s="110"/>
      <c r="E888" s="53">
        <f>E883/(E886+100)*100</f>
        <v>0</v>
      </c>
      <c r="F888" s="110" t="str">
        <f>$F$585</f>
        <v>Gallons</v>
      </c>
      <c r="G888" s="110"/>
      <c r="H888" s="111"/>
      <c r="I888" s="85"/>
      <c r="J888" s="38" t="s">
        <v>204</v>
      </c>
      <c r="K888" s="85"/>
      <c r="L888" s="85"/>
      <c r="M888" s="85"/>
      <c r="N888" s="85"/>
      <c r="O888" s="85"/>
      <c r="P888" s="85"/>
      <c r="Q888" s="85"/>
    </row>
    <row r="889" spans="1:17" x14ac:dyDescent="0.3">
      <c r="B889" s="108"/>
      <c r="C889" s="110"/>
      <c r="D889" s="110"/>
      <c r="E889" s="110"/>
      <c r="F889" s="110"/>
      <c r="G889" s="110"/>
      <c r="H889" s="111"/>
      <c r="I889" s="85"/>
      <c r="K889" s="85"/>
      <c r="L889" s="85"/>
      <c r="M889" s="85"/>
      <c r="N889" s="85"/>
      <c r="O889" s="85"/>
      <c r="P889" s="85"/>
      <c r="Q889" s="85"/>
    </row>
    <row r="890" spans="1:17" ht="15" thickBot="1" x14ac:dyDescent="0.35">
      <c r="B890" s="108"/>
      <c r="C890" s="110"/>
      <c r="D890" s="110"/>
      <c r="E890" s="110"/>
      <c r="F890" s="110"/>
      <c r="G890" s="116" t="s">
        <v>47</v>
      </c>
      <c r="H890" s="111"/>
      <c r="I890" s="85"/>
      <c r="K890" s="85"/>
      <c r="L890" s="85"/>
      <c r="M890" s="85"/>
      <c r="N890" s="85"/>
      <c r="O890" s="85"/>
      <c r="P890" s="85"/>
      <c r="Q890" s="85"/>
    </row>
    <row r="891" spans="1:17" ht="15" thickBot="1" x14ac:dyDescent="0.35">
      <c r="A891" s="45"/>
      <c r="B891" s="108"/>
      <c r="C891" s="110" t="s">
        <v>278</v>
      </c>
      <c r="D891" s="62"/>
      <c r="E891" s="64"/>
      <c r="F891" s="110"/>
      <c r="G891" s="75">
        <v>0.5</v>
      </c>
      <c r="H891" s="111"/>
      <c r="I891" s="85"/>
      <c r="J891" s="46" t="s">
        <v>205</v>
      </c>
      <c r="K891" s="85"/>
      <c r="L891" s="85"/>
      <c r="M891" s="85"/>
      <c r="N891" s="85"/>
      <c r="O891" s="85"/>
      <c r="P891" s="85"/>
      <c r="Q891" s="85"/>
    </row>
    <row r="892" spans="1:17" x14ac:dyDescent="0.3">
      <c r="B892" s="108"/>
      <c r="C892" s="110"/>
      <c r="D892" s="110" t="s">
        <v>81</v>
      </c>
      <c r="E892" s="110" t="s">
        <v>46</v>
      </c>
      <c r="F892" s="110"/>
      <c r="G892" s="110"/>
      <c r="H892" s="111"/>
      <c r="I892" s="85"/>
      <c r="J892" s="46"/>
      <c r="K892" s="85"/>
      <c r="L892" s="85"/>
      <c r="M892" s="85"/>
      <c r="N892" s="85"/>
      <c r="O892" s="85"/>
      <c r="P892" s="85"/>
      <c r="Q892" s="85"/>
    </row>
    <row r="893" spans="1:17" x14ac:dyDescent="0.3">
      <c r="B893" s="108"/>
      <c r="C893" s="110"/>
      <c r="D893" s="110"/>
      <c r="E893" s="110"/>
      <c r="F893" s="110"/>
      <c r="G893" s="110"/>
      <c r="H893" s="111"/>
      <c r="I893" s="85"/>
      <c r="J893" s="46"/>
      <c r="K893" s="85"/>
      <c r="L893" s="85"/>
      <c r="M893" s="85"/>
      <c r="N893" s="85"/>
      <c r="O893" s="85"/>
      <c r="P893" s="85"/>
      <c r="Q893" s="85"/>
    </row>
    <row r="894" spans="1:17" ht="15" thickBot="1" x14ac:dyDescent="0.35">
      <c r="A894" s="45"/>
      <c r="B894" s="108"/>
      <c r="C894" s="110" t="s">
        <v>279</v>
      </c>
      <c r="D894" s="110"/>
      <c r="E894" s="58">
        <v>0</v>
      </c>
      <c r="F894" s="110" t="str">
        <f>$F$585</f>
        <v>Gallons</v>
      </c>
      <c r="G894" s="110"/>
      <c r="H894" s="111"/>
      <c r="I894" s="85"/>
      <c r="J894" s="46" t="s">
        <v>37</v>
      </c>
      <c r="K894" s="85"/>
      <c r="L894" s="85"/>
      <c r="M894" s="85"/>
      <c r="N894" s="85"/>
      <c r="O894" s="85"/>
      <c r="P894" s="85"/>
      <c r="Q894" s="85"/>
    </row>
    <row r="895" spans="1:17" x14ac:dyDescent="0.3">
      <c r="B895" s="108"/>
      <c r="C895" s="110"/>
      <c r="D895" s="110"/>
      <c r="E895" s="110"/>
      <c r="F895" s="110"/>
      <c r="G895" s="110"/>
      <c r="H895" s="111"/>
      <c r="I895" s="85"/>
      <c r="J895" s="46"/>
      <c r="K895" s="85"/>
      <c r="L895" s="85"/>
      <c r="M895" s="85"/>
      <c r="N895" s="85"/>
      <c r="O895" s="85"/>
      <c r="P895" s="85"/>
      <c r="Q895" s="85"/>
    </row>
    <row r="896" spans="1:17" ht="15" thickBot="1" x14ac:dyDescent="0.35">
      <c r="A896" s="45"/>
      <c r="B896" s="108"/>
      <c r="C896" s="110" t="s">
        <v>280</v>
      </c>
      <c r="D896" s="110"/>
      <c r="E896" s="58">
        <v>0</v>
      </c>
      <c r="F896" s="110" t="str">
        <f>$F$585</f>
        <v>Gallons</v>
      </c>
      <c r="G896" s="110"/>
      <c r="H896" s="111"/>
      <c r="I896" s="85"/>
      <c r="J896" s="46" t="s">
        <v>38</v>
      </c>
      <c r="K896" s="85"/>
      <c r="L896" s="85"/>
      <c r="M896" s="85"/>
      <c r="N896" s="85"/>
      <c r="O896" s="85"/>
      <c r="P896" s="85"/>
      <c r="Q896" s="85"/>
    </row>
    <row r="897" spans="1:17" x14ac:dyDescent="0.3">
      <c r="B897" s="108"/>
      <c r="C897" s="110"/>
      <c r="D897" s="110"/>
      <c r="E897" s="110"/>
      <c r="F897" s="110"/>
      <c r="G897" s="110"/>
      <c r="H897" s="111"/>
      <c r="I897" s="85"/>
      <c r="K897" s="85"/>
      <c r="L897" s="85"/>
      <c r="M897" s="85"/>
      <c r="N897" s="85"/>
      <c r="O897" s="85"/>
      <c r="P897" s="85"/>
      <c r="Q897" s="85"/>
    </row>
    <row r="898" spans="1:17" ht="15" thickBot="1" x14ac:dyDescent="0.35">
      <c r="A898" s="37"/>
      <c r="B898" s="108"/>
      <c r="C898" s="110" t="s">
        <v>284</v>
      </c>
      <c r="D898" s="110"/>
      <c r="E898" s="53">
        <f>SUM(E894-E896)</f>
        <v>0</v>
      </c>
      <c r="F898" s="110" t="str">
        <f>$F$585</f>
        <v>Gallons</v>
      </c>
      <c r="G898" s="110"/>
      <c r="H898" s="111"/>
      <c r="I898" s="85"/>
      <c r="J898" s="38" t="s">
        <v>202</v>
      </c>
      <c r="K898" s="85"/>
      <c r="L898" s="85"/>
      <c r="M898" s="85"/>
      <c r="N898" s="85"/>
      <c r="O898" s="85"/>
      <c r="P898" s="85"/>
      <c r="Q898" s="85"/>
    </row>
    <row r="899" spans="1:17" x14ac:dyDescent="0.3">
      <c r="B899" s="108"/>
      <c r="C899" s="110"/>
      <c r="D899" s="110"/>
      <c r="E899" s="110"/>
      <c r="F899" s="110"/>
      <c r="G899" s="110"/>
      <c r="H899" s="111"/>
      <c r="I899" s="85"/>
      <c r="K899" s="85"/>
      <c r="L899" s="85"/>
      <c r="M899" s="85"/>
      <c r="N899" s="85"/>
      <c r="O899" s="85"/>
      <c r="P899" s="85"/>
      <c r="Q899" s="85"/>
    </row>
    <row r="900" spans="1:17" x14ac:dyDescent="0.3">
      <c r="B900" s="108"/>
      <c r="C900" s="110"/>
      <c r="D900" s="110"/>
      <c r="E900" s="110"/>
      <c r="F900" s="110"/>
      <c r="G900" s="110"/>
      <c r="H900" s="111"/>
      <c r="I900" s="85"/>
      <c r="K900" s="85"/>
      <c r="L900" s="85"/>
      <c r="M900" s="85"/>
      <c r="N900" s="85"/>
      <c r="O900" s="85"/>
      <c r="P900" s="85"/>
      <c r="Q900" s="85"/>
    </row>
    <row r="901" spans="1:17" ht="15" thickBot="1" x14ac:dyDescent="0.35">
      <c r="A901" s="45"/>
      <c r="B901" s="108"/>
      <c r="C901" s="110" t="s">
        <v>282</v>
      </c>
      <c r="D901" s="110"/>
      <c r="E901" s="62">
        <v>0</v>
      </c>
      <c r="F901" s="110" t="s">
        <v>24</v>
      </c>
      <c r="G901" s="110"/>
      <c r="H901" s="111"/>
      <c r="I901" s="85"/>
      <c r="J901" s="46" t="s">
        <v>203</v>
      </c>
      <c r="K901" s="85"/>
      <c r="L901" s="85"/>
      <c r="M901" s="85"/>
      <c r="N901" s="85"/>
      <c r="O901" s="85"/>
      <c r="P901" s="85"/>
      <c r="Q901" s="85"/>
    </row>
    <row r="902" spans="1:17" x14ac:dyDescent="0.3">
      <c r="B902" s="108"/>
      <c r="C902" s="110"/>
      <c r="D902" s="110"/>
      <c r="E902" s="110"/>
      <c r="F902" s="110"/>
      <c r="G902" s="110"/>
      <c r="H902" s="111"/>
      <c r="I902" s="85"/>
      <c r="K902" s="85"/>
      <c r="L902" s="85"/>
      <c r="M902" s="85"/>
      <c r="N902" s="85"/>
      <c r="O902" s="85"/>
      <c r="P902" s="85"/>
      <c r="Q902" s="85"/>
    </row>
    <row r="903" spans="1:17" ht="15" thickBot="1" x14ac:dyDescent="0.35">
      <c r="A903" s="37"/>
      <c r="B903" s="108"/>
      <c r="C903" s="110" t="s">
        <v>283</v>
      </c>
      <c r="D903" s="110"/>
      <c r="E903" s="53">
        <f>E898/(E901+100)*100</f>
        <v>0</v>
      </c>
      <c r="F903" s="110" t="str">
        <f>$F$585</f>
        <v>Gallons</v>
      </c>
      <c r="G903" s="110"/>
      <c r="H903" s="111"/>
      <c r="I903" s="85"/>
      <c r="J903" s="38" t="s">
        <v>204</v>
      </c>
      <c r="K903" s="85"/>
      <c r="L903" s="85"/>
      <c r="M903" s="85"/>
      <c r="N903" s="85"/>
      <c r="O903" s="85"/>
      <c r="P903" s="85"/>
      <c r="Q903" s="85"/>
    </row>
    <row r="904" spans="1:17" ht="15" thickBot="1" x14ac:dyDescent="0.35">
      <c r="B904" s="117"/>
      <c r="C904" s="118"/>
      <c r="D904" s="118"/>
      <c r="E904" s="118"/>
      <c r="F904" s="118"/>
      <c r="G904" s="118"/>
      <c r="H904" s="119"/>
      <c r="I904" s="85"/>
      <c r="K904" s="85"/>
      <c r="L904" s="85"/>
      <c r="M904" s="85"/>
      <c r="N904" s="85"/>
      <c r="O904" s="85"/>
      <c r="P904" s="85"/>
      <c r="Q904" s="85"/>
    </row>
    <row r="905" spans="1:17" ht="15" thickTop="1" x14ac:dyDescent="0.3"/>
    <row r="906" spans="1:17" ht="30" x14ac:dyDescent="0.3">
      <c r="C906" s="49" t="s">
        <v>40</v>
      </c>
      <c r="D906" s="50"/>
    </row>
  </sheetData>
  <mergeCells count="23">
    <mergeCell ref="C233:G233"/>
    <mergeCell ref="J11:P17"/>
    <mergeCell ref="D55:E55"/>
    <mergeCell ref="D57:E57"/>
    <mergeCell ref="B13:G13"/>
    <mergeCell ref="B14:G14"/>
    <mergeCell ref="B15:G15"/>
    <mergeCell ref="B17:G18"/>
    <mergeCell ref="B22:G24"/>
    <mergeCell ref="B25:G26"/>
    <mergeCell ref="C202:G202"/>
    <mergeCell ref="D61:E61"/>
    <mergeCell ref="C210:G210"/>
    <mergeCell ref="C85:G85"/>
    <mergeCell ref="C132:G132"/>
    <mergeCell ref="C69:G69"/>
    <mergeCell ref="C175:G175"/>
    <mergeCell ref="C220:G220"/>
    <mergeCell ref="A2:G2"/>
    <mergeCell ref="B11:G12"/>
    <mergeCell ref="B5:G9"/>
    <mergeCell ref="B10:C10"/>
    <mergeCell ref="D59:E59"/>
  </mergeCells>
  <conditionalFormatting sqref="G124 G95 G104">
    <cfRule type="colorScale" priority="229">
      <colorScale>
        <cfvo type="num" val="0"/>
        <cfvo type="num" val="0.5"/>
        <cfvo type="num" val="1"/>
        <color rgb="FFF8696B"/>
        <color rgb="FFFFEB84"/>
        <color rgb="FF63BE7B"/>
      </colorScale>
    </cfRule>
    <cfRule type="colorScale" priority="230">
      <colorScale>
        <cfvo type="percent" val="0"/>
        <cfvo type="percent" val="50"/>
        <cfvo type="percent" val="100"/>
        <color rgb="FFF8696B"/>
        <color rgb="FFFFEB84"/>
        <color rgb="FF63BE7B"/>
      </colorScale>
    </cfRule>
  </conditionalFormatting>
  <conditionalFormatting sqref="G148">
    <cfRule type="colorScale" priority="227">
      <colorScale>
        <cfvo type="num" val="0"/>
        <cfvo type="num" val="0.5"/>
        <cfvo type="num" val="1"/>
        <color rgb="FFF8696B"/>
        <color rgb="FFFFEB84"/>
        <color rgb="FF63BE7B"/>
      </colorScale>
    </cfRule>
    <cfRule type="colorScale" priority="228">
      <colorScale>
        <cfvo type="percent" val="0"/>
        <cfvo type="percent" val="50"/>
        <cfvo type="percent" val="100"/>
        <color rgb="FFF8696B"/>
        <color rgb="FFFFEB84"/>
        <color rgb="FF63BE7B"/>
      </colorScale>
    </cfRule>
  </conditionalFormatting>
  <conditionalFormatting sqref="G139">
    <cfRule type="colorScale" priority="225">
      <colorScale>
        <cfvo type="num" val="0"/>
        <cfvo type="num" val="0.5"/>
        <cfvo type="num" val="1"/>
        <color rgb="FFF8696B"/>
        <color rgb="FFFFEB84"/>
        <color rgb="FF63BE7B"/>
      </colorScale>
    </cfRule>
    <cfRule type="colorScale" priority="226">
      <colorScale>
        <cfvo type="percent" val="0"/>
        <cfvo type="percent" val="50"/>
        <cfvo type="percent" val="100"/>
        <color rgb="FFF8696B"/>
        <color rgb="FFFFEB84"/>
        <color rgb="FF63BE7B"/>
      </colorScale>
    </cfRule>
  </conditionalFormatting>
  <conditionalFormatting sqref="G183">
    <cfRule type="colorScale" priority="221">
      <colorScale>
        <cfvo type="num" val="0"/>
        <cfvo type="num" val="0.5"/>
        <cfvo type="num" val="1"/>
        <color rgb="FFF8696B"/>
        <color rgb="FFFFEB84"/>
        <color rgb="FF63BE7B"/>
      </colorScale>
    </cfRule>
    <cfRule type="colorScale" priority="222">
      <colorScale>
        <cfvo type="percent" val="0"/>
        <cfvo type="percent" val="50"/>
        <cfvo type="percent" val="100"/>
        <color rgb="FFF8696B"/>
        <color rgb="FFFFEB84"/>
        <color rgb="FF63BE7B"/>
      </colorScale>
    </cfRule>
  </conditionalFormatting>
  <conditionalFormatting sqref="G178">
    <cfRule type="colorScale" priority="219">
      <colorScale>
        <cfvo type="num" val="0"/>
        <cfvo type="num" val="0.5"/>
        <cfvo type="num" val="1"/>
        <color rgb="FFF8696B"/>
        <color rgb="FFFFEB84"/>
        <color rgb="FF63BE7B"/>
      </colorScale>
    </cfRule>
    <cfRule type="colorScale" priority="220">
      <colorScale>
        <cfvo type="percent" val="0"/>
        <cfvo type="percent" val="50"/>
        <cfvo type="percent" val="100"/>
        <color rgb="FFF8696B"/>
        <color rgb="FFFFEB84"/>
        <color rgb="FF63BE7B"/>
      </colorScale>
    </cfRule>
  </conditionalFormatting>
  <conditionalFormatting sqref="G194">
    <cfRule type="colorScale" priority="217">
      <colorScale>
        <cfvo type="num" val="0"/>
        <cfvo type="num" val="0.5"/>
        <cfvo type="num" val="1"/>
        <color rgb="FFF8696B"/>
        <color rgb="FFFFEB84"/>
        <color rgb="FF63BE7B"/>
      </colorScale>
    </cfRule>
    <cfRule type="colorScale" priority="218">
      <colorScale>
        <cfvo type="percent" val="0"/>
        <cfvo type="percent" val="50"/>
        <cfvo type="percent" val="100"/>
        <color rgb="FFF8696B"/>
        <color rgb="FFFFEB84"/>
        <color rgb="FF63BE7B"/>
      </colorScale>
    </cfRule>
  </conditionalFormatting>
  <conditionalFormatting sqref="G196">
    <cfRule type="colorScale" priority="215">
      <colorScale>
        <cfvo type="num" val="0"/>
        <cfvo type="num" val="0.5"/>
        <cfvo type="num" val="1"/>
        <color rgb="FFF8696B"/>
        <color rgb="FFFFEB84"/>
        <color rgb="FF63BE7B"/>
      </colorScale>
    </cfRule>
    <cfRule type="colorScale" priority="216">
      <colorScale>
        <cfvo type="percent" val="0"/>
        <cfvo type="percent" val="50"/>
        <cfvo type="percent" val="100"/>
        <color rgb="FFF8696B"/>
        <color rgb="FFFFEB84"/>
        <color rgb="FF63BE7B"/>
      </colorScale>
    </cfRule>
  </conditionalFormatting>
  <conditionalFormatting sqref="G187">
    <cfRule type="colorScale" priority="213">
      <colorScale>
        <cfvo type="num" val="0"/>
        <cfvo type="num" val="0.5"/>
        <cfvo type="num" val="1"/>
        <color rgb="FFF8696B"/>
        <color rgb="FFFFEB84"/>
        <color rgb="FF63BE7B"/>
      </colorScale>
    </cfRule>
    <cfRule type="colorScale" priority="214">
      <colorScale>
        <cfvo type="percent" val="0"/>
        <cfvo type="percent" val="50"/>
        <cfvo type="percent" val="100"/>
        <color rgb="FFF8696B"/>
        <color rgb="FFFFEB84"/>
        <color rgb="FF63BE7B"/>
      </colorScale>
    </cfRule>
  </conditionalFormatting>
  <conditionalFormatting sqref="G189">
    <cfRule type="colorScale" priority="209">
      <colorScale>
        <cfvo type="num" val="0"/>
        <cfvo type="num" val="0.5"/>
        <cfvo type="num" val="1"/>
        <color rgb="FFF8696B"/>
        <color rgb="FFFFEB84"/>
        <color rgb="FF63BE7B"/>
      </colorScale>
    </cfRule>
    <cfRule type="colorScale" priority="210">
      <colorScale>
        <cfvo type="percent" val="0"/>
        <cfvo type="percent" val="50"/>
        <cfvo type="percent" val="100"/>
        <color rgb="FFF8696B"/>
        <color rgb="FFFFEB84"/>
        <color rgb="FF63BE7B"/>
      </colorScale>
    </cfRule>
  </conditionalFormatting>
  <conditionalFormatting sqref="G185">
    <cfRule type="colorScale" priority="207">
      <colorScale>
        <cfvo type="num" val="0"/>
        <cfvo type="num" val="0.5"/>
        <cfvo type="num" val="1"/>
        <color rgb="FFF8696B"/>
        <color rgb="FFFFEB84"/>
        <color rgb="FF63BE7B"/>
      </colorScale>
    </cfRule>
    <cfRule type="colorScale" priority="208">
      <colorScale>
        <cfvo type="percent" val="0"/>
        <cfvo type="percent" val="50"/>
        <cfvo type="percent" val="100"/>
        <color rgb="FFF8696B"/>
        <color rgb="FFFFEB84"/>
        <color rgb="FF63BE7B"/>
      </colorScale>
    </cfRule>
  </conditionalFormatting>
  <conditionalFormatting sqref="G192">
    <cfRule type="colorScale" priority="201">
      <colorScale>
        <cfvo type="num" val="0"/>
        <cfvo type="num" val="0.5"/>
        <cfvo type="num" val="1"/>
        <color rgb="FFF8696B"/>
        <color rgb="FFFFEB84"/>
        <color rgb="FF63BE7B"/>
      </colorScale>
    </cfRule>
    <cfRule type="colorScale" priority="202">
      <colorScale>
        <cfvo type="percent" val="0"/>
        <cfvo type="percent" val="50"/>
        <cfvo type="percent" val="100"/>
        <color rgb="FFF8696B"/>
        <color rgb="FFFFEB84"/>
        <color rgb="FF63BE7B"/>
      </colorScale>
    </cfRule>
  </conditionalFormatting>
  <conditionalFormatting sqref="G198">
    <cfRule type="colorScale" priority="197">
      <colorScale>
        <cfvo type="num" val="0"/>
        <cfvo type="num" val="0.5"/>
        <cfvo type="num" val="1"/>
        <color rgb="FFF8696B"/>
        <color rgb="FFFFEB84"/>
        <color rgb="FF63BE7B"/>
      </colorScale>
    </cfRule>
    <cfRule type="colorScale" priority="198">
      <colorScale>
        <cfvo type="percent" val="0"/>
        <cfvo type="percent" val="50"/>
        <cfvo type="percent" val="100"/>
        <color rgb="FFF8696B"/>
        <color rgb="FFFFEB84"/>
        <color rgb="FF63BE7B"/>
      </colorScale>
    </cfRule>
  </conditionalFormatting>
  <conditionalFormatting sqref="G200:G201">
    <cfRule type="colorScale" priority="195">
      <colorScale>
        <cfvo type="num" val="0"/>
        <cfvo type="num" val="0.5"/>
        <cfvo type="num" val="1"/>
        <color rgb="FFF8696B"/>
        <color rgb="FFFFEB84"/>
        <color rgb="FF63BE7B"/>
      </colorScale>
    </cfRule>
    <cfRule type="colorScale" priority="196">
      <colorScale>
        <cfvo type="percent" val="0"/>
        <cfvo type="percent" val="50"/>
        <cfvo type="percent" val="100"/>
        <color rgb="FFF8696B"/>
        <color rgb="FFFFEB84"/>
        <color rgb="FF63BE7B"/>
      </colorScale>
    </cfRule>
  </conditionalFormatting>
  <conditionalFormatting sqref="G241">
    <cfRule type="colorScale" priority="191">
      <colorScale>
        <cfvo type="num" val="0"/>
        <cfvo type="num" val="0.5"/>
        <cfvo type="num" val="1"/>
        <color rgb="FFF8696B"/>
        <color rgb="FFFFEB84"/>
        <color rgb="FF63BE7B"/>
      </colorScale>
    </cfRule>
    <cfRule type="colorScale" priority="192">
      <colorScale>
        <cfvo type="percent" val="0"/>
        <cfvo type="percent" val="50"/>
        <cfvo type="percent" val="100"/>
        <color rgb="FFF8696B"/>
        <color rgb="FFFFEB84"/>
        <color rgb="FF63BE7B"/>
      </colorScale>
    </cfRule>
  </conditionalFormatting>
  <conditionalFormatting sqref="G257">
    <cfRule type="colorScale" priority="189">
      <colorScale>
        <cfvo type="num" val="0"/>
        <cfvo type="num" val="0.5"/>
        <cfvo type="num" val="1"/>
        <color rgb="FFF8696B"/>
        <color rgb="FFFFEB84"/>
        <color rgb="FF63BE7B"/>
      </colorScale>
    </cfRule>
    <cfRule type="colorScale" priority="190">
      <colorScale>
        <cfvo type="percent" val="0"/>
        <cfvo type="percent" val="50"/>
        <cfvo type="percent" val="100"/>
        <color rgb="FFF8696B"/>
        <color rgb="FFFFEB84"/>
        <color rgb="FF63BE7B"/>
      </colorScale>
    </cfRule>
  </conditionalFormatting>
  <conditionalFormatting sqref="G278">
    <cfRule type="colorScale" priority="187">
      <colorScale>
        <cfvo type="num" val="0"/>
        <cfvo type="num" val="0.5"/>
        <cfvo type="num" val="1"/>
        <color rgb="FFF8696B"/>
        <color rgb="FFFFEB84"/>
        <color rgb="FF63BE7B"/>
      </colorScale>
    </cfRule>
    <cfRule type="colorScale" priority="188">
      <colorScale>
        <cfvo type="percent" val="0"/>
        <cfvo type="percent" val="50"/>
        <cfvo type="percent" val="100"/>
        <color rgb="FFF8696B"/>
        <color rgb="FFFFEB84"/>
        <color rgb="FF63BE7B"/>
      </colorScale>
    </cfRule>
  </conditionalFormatting>
  <conditionalFormatting sqref="G293">
    <cfRule type="colorScale" priority="185">
      <colorScale>
        <cfvo type="num" val="0"/>
        <cfvo type="num" val="0.5"/>
        <cfvo type="num" val="1"/>
        <color rgb="FFF8696B"/>
        <color rgb="FFFFEB84"/>
        <color rgb="FF63BE7B"/>
      </colorScale>
    </cfRule>
    <cfRule type="colorScale" priority="186">
      <colorScale>
        <cfvo type="percent" val="0"/>
        <cfvo type="percent" val="50"/>
        <cfvo type="percent" val="100"/>
        <color rgb="FFF8696B"/>
        <color rgb="FFFFEB84"/>
        <color rgb="FF63BE7B"/>
      </colorScale>
    </cfRule>
  </conditionalFormatting>
  <conditionalFormatting sqref="G308">
    <cfRule type="colorScale" priority="183">
      <colorScale>
        <cfvo type="num" val="0"/>
        <cfvo type="num" val="0.5"/>
        <cfvo type="num" val="1"/>
        <color rgb="FFF8696B"/>
        <color rgb="FFFFEB84"/>
        <color rgb="FF63BE7B"/>
      </colorScale>
    </cfRule>
    <cfRule type="colorScale" priority="184">
      <colorScale>
        <cfvo type="percent" val="0"/>
        <cfvo type="percent" val="50"/>
        <cfvo type="percent" val="100"/>
        <color rgb="FFF8696B"/>
        <color rgb="FFFFEB84"/>
        <color rgb="FF63BE7B"/>
      </colorScale>
    </cfRule>
  </conditionalFormatting>
  <conditionalFormatting sqref="G109">
    <cfRule type="colorScale" priority="151">
      <colorScale>
        <cfvo type="num" val="0"/>
        <cfvo type="num" val="0.5"/>
        <cfvo type="num" val="1"/>
        <color rgb="FFF8696B"/>
        <color rgb="FFFFEB84"/>
        <color rgb="FF63BE7B"/>
      </colorScale>
    </cfRule>
    <cfRule type="colorScale" priority="152">
      <colorScale>
        <cfvo type="percent" val="0"/>
        <cfvo type="percent" val="50"/>
        <cfvo type="percent" val="100"/>
        <color rgb="FFF8696B"/>
        <color rgb="FFFFEB84"/>
        <color rgb="FF63BE7B"/>
      </colorScale>
    </cfRule>
  </conditionalFormatting>
  <conditionalFormatting sqref="G107">
    <cfRule type="colorScale" priority="149">
      <colorScale>
        <cfvo type="num" val="0"/>
        <cfvo type="num" val="0.5"/>
        <cfvo type="num" val="1"/>
        <color rgb="FFF8696B"/>
        <color rgb="FFFFEB84"/>
        <color rgb="FF63BE7B"/>
      </colorScale>
    </cfRule>
    <cfRule type="colorScale" priority="150">
      <colorScale>
        <cfvo type="percent" val="0"/>
        <cfvo type="percent" val="50"/>
        <cfvo type="percent" val="100"/>
        <color rgb="FFF8696B"/>
        <color rgb="FFFFEB84"/>
        <color rgb="FF63BE7B"/>
      </colorScale>
    </cfRule>
  </conditionalFormatting>
  <conditionalFormatting sqref="G119:G120 G122">
    <cfRule type="colorScale" priority="145">
      <colorScale>
        <cfvo type="num" val="0"/>
        <cfvo type="num" val="0.5"/>
        <cfvo type="num" val="1"/>
        <color rgb="FFF8696B"/>
        <color rgb="FFFFEB84"/>
        <color rgb="FF63BE7B"/>
      </colorScale>
    </cfRule>
    <cfRule type="colorScale" priority="146">
      <colorScale>
        <cfvo type="percent" val="0"/>
        <cfvo type="percent" val="50"/>
        <cfvo type="percent" val="100"/>
        <color rgb="FFF8696B"/>
        <color rgb="FFFFEB84"/>
        <color rgb="FF63BE7B"/>
      </colorScale>
    </cfRule>
  </conditionalFormatting>
  <conditionalFormatting sqref="G114">
    <cfRule type="colorScale" priority="143">
      <colorScale>
        <cfvo type="num" val="0"/>
        <cfvo type="num" val="0.5"/>
        <cfvo type="num" val="1"/>
        <color rgb="FFF8696B"/>
        <color rgb="FFFFEB84"/>
        <color rgb="FF63BE7B"/>
      </colorScale>
    </cfRule>
    <cfRule type="colorScale" priority="144">
      <colorScale>
        <cfvo type="percent" val="0"/>
        <cfvo type="percent" val="50"/>
        <cfvo type="percent" val="100"/>
        <color rgb="FFF8696B"/>
        <color rgb="FFFFEB84"/>
        <color rgb="FF63BE7B"/>
      </colorScale>
    </cfRule>
  </conditionalFormatting>
  <conditionalFormatting sqref="G116">
    <cfRule type="colorScale" priority="141">
      <colorScale>
        <cfvo type="num" val="0"/>
        <cfvo type="num" val="0.5"/>
        <cfvo type="num" val="1"/>
        <color rgb="FFF8696B"/>
        <color rgb="FFFFEB84"/>
        <color rgb="FF63BE7B"/>
      </colorScale>
    </cfRule>
    <cfRule type="colorScale" priority="142">
      <colorScale>
        <cfvo type="percent" val="0"/>
        <cfvo type="percent" val="50"/>
        <cfvo type="percent" val="100"/>
        <color rgb="FFF8696B"/>
        <color rgb="FFFFEB84"/>
        <color rgb="FF63BE7B"/>
      </colorScale>
    </cfRule>
  </conditionalFormatting>
  <conditionalFormatting sqref="G118">
    <cfRule type="colorScale" priority="139">
      <colorScale>
        <cfvo type="num" val="0"/>
        <cfvo type="num" val="0.5"/>
        <cfvo type="num" val="1"/>
        <color rgb="FFF8696B"/>
        <color rgb="FFFFEB84"/>
        <color rgb="FF63BE7B"/>
      </colorScale>
    </cfRule>
    <cfRule type="colorScale" priority="140">
      <colorScale>
        <cfvo type="percent" val="0"/>
        <cfvo type="percent" val="50"/>
        <cfvo type="percent" val="100"/>
        <color rgb="FFF8696B"/>
        <color rgb="FFFFEB84"/>
        <color rgb="FF63BE7B"/>
      </colorScale>
    </cfRule>
  </conditionalFormatting>
  <conditionalFormatting sqref="G157 G164">
    <cfRule type="colorScale" priority="135">
      <colorScale>
        <cfvo type="num" val="0"/>
        <cfvo type="num" val="0.5"/>
        <cfvo type="num" val="1"/>
        <color rgb="FFF8696B"/>
        <color rgb="FFFFEB84"/>
        <color rgb="FF63BE7B"/>
      </colorScale>
    </cfRule>
    <cfRule type="colorScale" priority="136">
      <colorScale>
        <cfvo type="percent" val="0"/>
        <cfvo type="percent" val="50"/>
        <cfvo type="percent" val="100"/>
        <color rgb="FFF8696B"/>
        <color rgb="FFFFEB84"/>
        <color rgb="FF63BE7B"/>
      </colorScale>
    </cfRule>
  </conditionalFormatting>
  <conditionalFormatting sqref="G101">
    <cfRule type="colorScale" priority="131">
      <colorScale>
        <cfvo type="num" val="0"/>
        <cfvo type="num" val="0.5"/>
        <cfvo type="num" val="1"/>
        <color rgb="FFF8696B"/>
        <color rgb="FFFFEB84"/>
        <color rgb="FF63BE7B"/>
      </colorScale>
    </cfRule>
    <cfRule type="colorScale" priority="132">
      <colorScale>
        <cfvo type="percent" val="0"/>
        <cfvo type="percent" val="50"/>
        <cfvo type="percent" val="100"/>
        <color rgb="FFF8696B"/>
        <color rgb="FFFFEB84"/>
        <color rgb="FF63BE7B"/>
      </colorScale>
    </cfRule>
  </conditionalFormatting>
  <conditionalFormatting sqref="G99">
    <cfRule type="colorScale" priority="129">
      <colorScale>
        <cfvo type="num" val="0"/>
        <cfvo type="num" val="0.5"/>
        <cfvo type="num" val="1"/>
        <color rgb="FFF8696B"/>
        <color rgb="FFFFEB84"/>
        <color rgb="FF63BE7B"/>
      </colorScale>
    </cfRule>
    <cfRule type="colorScale" priority="130">
      <colorScale>
        <cfvo type="percent" val="0"/>
        <cfvo type="percent" val="50"/>
        <cfvo type="percent" val="100"/>
        <color rgb="FFF8696B"/>
        <color rgb="FFFFEB84"/>
        <color rgb="FF63BE7B"/>
      </colorScale>
    </cfRule>
  </conditionalFormatting>
  <conditionalFormatting sqref="G103">
    <cfRule type="colorScale" priority="133">
      <colorScale>
        <cfvo type="num" val="0"/>
        <cfvo type="num" val="0.5"/>
        <cfvo type="num" val="1"/>
        <color rgb="FFF8696B"/>
        <color rgb="FFFFEB84"/>
        <color rgb="FF63BE7B"/>
      </colorScale>
    </cfRule>
    <cfRule type="colorScale" priority="134">
      <colorScale>
        <cfvo type="percent" val="0"/>
        <cfvo type="percent" val="50"/>
        <cfvo type="percent" val="100"/>
        <color rgb="FFF8696B"/>
        <color rgb="FFFFEB84"/>
        <color rgb="FF63BE7B"/>
      </colorScale>
    </cfRule>
  </conditionalFormatting>
  <conditionalFormatting sqref="G105">
    <cfRule type="colorScale" priority="127">
      <colorScale>
        <cfvo type="num" val="0"/>
        <cfvo type="num" val="0.5"/>
        <cfvo type="num" val="1"/>
        <color rgb="FFF8696B"/>
        <color rgb="FFFFEB84"/>
        <color rgb="FF63BE7B"/>
      </colorScale>
    </cfRule>
    <cfRule type="colorScale" priority="128">
      <colorScale>
        <cfvo type="percent" val="0"/>
        <cfvo type="percent" val="50"/>
        <cfvo type="percent" val="100"/>
        <color rgb="FFF8696B"/>
        <color rgb="FFFFEB84"/>
        <color rgb="FF63BE7B"/>
      </colorScale>
    </cfRule>
  </conditionalFormatting>
  <conditionalFormatting sqref="G111:G112">
    <cfRule type="colorScale" priority="255">
      <colorScale>
        <cfvo type="num" val="0"/>
        <cfvo type="num" val="0.5"/>
        <cfvo type="num" val="1"/>
        <color rgb="FFF8696B"/>
        <color rgb="FFFFEB84"/>
        <color rgb="FF63BE7B"/>
      </colorScale>
    </cfRule>
    <cfRule type="colorScale" priority="256">
      <colorScale>
        <cfvo type="percent" val="0"/>
        <cfvo type="percent" val="50"/>
        <cfvo type="percent" val="100"/>
        <color rgb="FFF8696B"/>
        <color rgb="FFFFEB84"/>
        <color rgb="FF63BE7B"/>
      </colorScale>
    </cfRule>
  </conditionalFormatting>
  <conditionalFormatting sqref="C47">
    <cfRule type="colorScale" priority="121">
      <colorScale>
        <cfvo type="num" val="0"/>
        <cfvo type="num" val="0.5"/>
        <cfvo type="num" val="1"/>
        <color rgb="FFF8696B"/>
        <color rgb="FFFFEB84"/>
        <color rgb="FF63BE7B"/>
      </colorScale>
    </cfRule>
    <cfRule type="colorScale" priority="122">
      <colorScale>
        <cfvo type="percent" val="0"/>
        <cfvo type="percent" val="50"/>
        <cfvo type="percent" val="100"/>
        <color rgb="FFF8696B"/>
        <color rgb="FFFFEB84"/>
        <color rgb="FF63BE7B"/>
      </colorScale>
    </cfRule>
  </conditionalFormatting>
  <conditionalFormatting sqref="G331">
    <cfRule type="colorScale" priority="119">
      <colorScale>
        <cfvo type="num" val="0"/>
        <cfvo type="num" val="0.5"/>
        <cfvo type="num" val="1"/>
        <color rgb="FFF8696B"/>
        <color rgb="FFFFEB84"/>
        <color rgb="FF63BE7B"/>
      </colorScale>
    </cfRule>
    <cfRule type="colorScale" priority="120">
      <colorScale>
        <cfvo type="percent" val="0"/>
        <cfvo type="percent" val="50"/>
        <cfvo type="percent" val="100"/>
        <color rgb="FFF8696B"/>
        <color rgb="FFFFEB84"/>
        <color rgb="FF63BE7B"/>
      </colorScale>
    </cfRule>
  </conditionalFormatting>
  <conditionalFormatting sqref="G346">
    <cfRule type="colorScale" priority="117">
      <colorScale>
        <cfvo type="num" val="0"/>
        <cfvo type="num" val="0.5"/>
        <cfvo type="num" val="1"/>
        <color rgb="FFF8696B"/>
        <color rgb="FFFFEB84"/>
        <color rgb="FF63BE7B"/>
      </colorScale>
    </cfRule>
    <cfRule type="colorScale" priority="118">
      <colorScale>
        <cfvo type="percent" val="0"/>
        <cfvo type="percent" val="50"/>
        <cfvo type="percent" val="100"/>
        <color rgb="FFF8696B"/>
        <color rgb="FFFFEB84"/>
        <color rgb="FF63BE7B"/>
      </colorScale>
    </cfRule>
  </conditionalFormatting>
  <conditionalFormatting sqref="G361">
    <cfRule type="colorScale" priority="115">
      <colorScale>
        <cfvo type="num" val="0"/>
        <cfvo type="num" val="0.5"/>
        <cfvo type="num" val="1"/>
        <color rgb="FFF8696B"/>
        <color rgb="FFFFEB84"/>
        <color rgb="FF63BE7B"/>
      </colorScale>
    </cfRule>
    <cfRule type="colorScale" priority="116">
      <colorScale>
        <cfvo type="percent" val="0"/>
        <cfvo type="percent" val="50"/>
        <cfvo type="percent" val="100"/>
        <color rgb="FFF8696B"/>
        <color rgb="FFFFEB84"/>
        <color rgb="FF63BE7B"/>
      </colorScale>
    </cfRule>
  </conditionalFormatting>
  <conditionalFormatting sqref="G384">
    <cfRule type="colorScale" priority="113">
      <colorScale>
        <cfvo type="num" val="0"/>
        <cfvo type="num" val="0.5"/>
        <cfvo type="num" val="1"/>
        <color rgb="FFF8696B"/>
        <color rgb="FFFFEB84"/>
        <color rgb="FF63BE7B"/>
      </colorScale>
    </cfRule>
    <cfRule type="colorScale" priority="114">
      <colorScale>
        <cfvo type="percent" val="0"/>
        <cfvo type="percent" val="50"/>
        <cfvo type="percent" val="100"/>
        <color rgb="FFF8696B"/>
        <color rgb="FFFFEB84"/>
        <color rgb="FF63BE7B"/>
      </colorScale>
    </cfRule>
  </conditionalFormatting>
  <conditionalFormatting sqref="G399">
    <cfRule type="colorScale" priority="111">
      <colorScale>
        <cfvo type="num" val="0"/>
        <cfvo type="num" val="0.5"/>
        <cfvo type="num" val="1"/>
        <color rgb="FFF8696B"/>
        <color rgb="FFFFEB84"/>
        <color rgb="FF63BE7B"/>
      </colorScale>
    </cfRule>
    <cfRule type="colorScale" priority="112">
      <colorScale>
        <cfvo type="percent" val="0"/>
        <cfvo type="percent" val="50"/>
        <cfvo type="percent" val="100"/>
        <color rgb="FFF8696B"/>
        <color rgb="FFFFEB84"/>
        <color rgb="FF63BE7B"/>
      </colorScale>
    </cfRule>
  </conditionalFormatting>
  <conditionalFormatting sqref="G414">
    <cfRule type="colorScale" priority="109">
      <colorScale>
        <cfvo type="num" val="0"/>
        <cfvo type="num" val="0.5"/>
        <cfvo type="num" val="1"/>
        <color rgb="FFF8696B"/>
        <color rgb="FFFFEB84"/>
        <color rgb="FF63BE7B"/>
      </colorScale>
    </cfRule>
    <cfRule type="colorScale" priority="110">
      <colorScale>
        <cfvo type="percent" val="0"/>
        <cfvo type="percent" val="50"/>
        <cfvo type="percent" val="100"/>
        <color rgb="FFF8696B"/>
        <color rgb="FFFFEB84"/>
        <color rgb="FF63BE7B"/>
      </colorScale>
    </cfRule>
  </conditionalFormatting>
  <conditionalFormatting sqref="G437">
    <cfRule type="colorScale" priority="107">
      <colorScale>
        <cfvo type="num" val="0"/>
        <cfvo type="num" val="0.5"/>
        <cfvo type="num" val="1"/>
        <color rgb="FFF8696B"/>
        <color rgb="FFFFEB84"/>
        <color rgb="FF63BE7B"/>
      </colorScale>
    </cfRule>
    <cfRule type="colorScale" priority="108">
      <colorScale>
        <cfvo type="percent" val="0"/>
        <cfvo type="percent" val="50"/>
        <cfvo type="percent" val="100"/>
        <color rgb="FFF8696B"/>
        <color rgb="FFFFEB84"/>
        <color rgb="FF63BE7B"/>
      </colorScale>
    </cfRule>
  </conditionalFormatting>
  <conditionalFormatting sqref="G452">
    <cfRule type="colorScale" priority="105">
      <colorScale>
        <cfvo type="num" val="0"/>
        <cfvo type="num" val="0.5"/>
        <cfvo type="num" val="1"/>
        <color rgb="FFF8696B"/>
        <color rgb="FFFFEB84"/>
        <color rgb="FF63BE7B"/>
      </colorScale>
    </cfRule>
    <cfRule type="colorScale" priority="106">
      <colorScale>
        <cfvo type="percent" val="0"/>
        <cfvo type="percent" val="50"/>
        <cfvo type="percent" val="100"/>
        <color rgb="FFF8696B"/>
        <color rgb="FFFFEB84"/>
        <color rgb="FF63BE7B"/>
      </colorScale>
    </cfRule>
  </conditionalFormatting>
  <conditionalFormatting sqref="G467">
    <cfRule type="colorScale" priority="103">
      <colorScale>
        <cfvo type="num" val="0"/>
        <cfvo type="num" val="0.5"/>
        <cfvo type="num" val="1"/>
        <color rgb="FFF8696B"/>
        <color rgb="FFFFEB84"/>
        <color rgb="FF63BE7B"/>
      </colorScale>
    </cfRule>
    <cfRule type="colorScale" priority="104">
      <colorScale>
        <cfvo type="percent" val="0"/>
        <cfvo type="percent" val="50"/>
        <cfvo type="percent" val="100"/>
        <color rgb="FFF8696B"/>
        <color rgb="FFFFEB84"/>
        <color rgb="FF63BE7B"/>
      </colorScale>
    </cfRule>
  </conditionalFormatting>
  <conditionalFormatting sqref="G490">
    <cfRule type="colorScale" priority="101">
      <colorScale>
        <cfvo type="num" val="0"/>
        <cfvo type="num" val="0.5"/>
        <cfvo type="num" val="1"/>
        <color rgb="FFF8696B"/>
        <color rgb="FFFFEB84"/>
        <color rgb="FF63BE7B"/>
      </colorScale>
    </cfRule>
    <cfRule type="colorScale" priority="102">
      <colorScale>
        <cfvo type="percent" val="0"/>
        <cfvo type="percent" val="50"/>
        <cfvo type="percent" val="100"/>
        <color rgb="FFF8696B"/>
        <color rgb="FFFFEB84"/>
        <color rgb="FF63BE7B"/>
      </colorScale>
    </cfRule>
  </conditionalFormatting>
  <conditionalFormatting sqref="G505">
    <cfRule type="colorScale" priority="99">
      <colorScale>
        <cfvo type="num" val="0"/>
        <cfvo type="num" val="0.5"/>
        <cfvo type="num" val="1"/>
        <color rgb="FFF8696B"/>
        <color rgb="FFFFEB84"/>
        <color rgb="FF63BE7B"/>
      </colorScale>
    </cfRule>
    <cfRule type="colorScale" priority="100">
      <colorScale>
        <cfvo type="percent" val="0"/>
        <cfvo type="percent" val="50"/>
        <cfvo type="percent" val="100"/>
        <color rgb="FFF8696B"/>
        <color rgb="FFFFEB84"/>
        <color rgb="FF63BE7B"/>
      </colorScale>
    </cfRule>
  </conditionalFormatting>
  <conditionalFormatting sqref="G520">
    <cfRule type="colorScale" priority="97">
      <colorScale>
        <cfvo type="num" val="0"/>
        <cfvo type="num" val="0.5"/>
        <cfvo type="num" val="1"/>
        <color rgb="FFF8696B"/>
        <color rgb="FFFFEB84"/>
        <color rgb="FF63BE7B"/>
      </colorScale>
    </cfRule>
    <cfRule type="colorScale" priority="98">
      <colorScale>
        <cfvo type="percent" val="0"/>
        <cfvo type="percent" val="50"/>
        <cfvo type="percent" val="100"/>
        <color rgb="FFF8696B"/>
        <color rgb="FFFFEB84"/>
        <color rgb="FF63BE7B"/>
      </colorScale>
    </cfRule>
  </conditionalFormatting>
  <conditionalFormatting sqref="G543">
    <cfRule type="colorScale" priority="95">
      <colorScale>
        <cfvo type="num" val="0"/>
        <cfvo type="num" val="0.5"/>
        <cfvo type="num" val="1"/>
        <color rgb="FFF8696B"/>
        <color rgb="FFFFEB84"/>
        <color rgb="FF63BE7B"/>
      </colorScale>
    </cfRule>
    <cfRule type="colorScale" priority="96">
      <colorScale>
        <cfvo type="percent" val="0"/>
        <cfvo type="percent" val="50"/>
        <cfvo type="percent" val="100"/>
        <color rgb="FFF8696B"/>
        <color rgb="FFFFEB84"/>
        <color rgb="FF63BE7B"/>
      </colorScale>
    </cfRule>
  </conditionalFormatting>
  <conditionalFormatting sqref="G558">
    <cfRule type="colorScale" priority="93">
      <colorScale>
        <cfvo type="num" val="0"/>
        <cfvo type="num" val="0.5"/>
        <cfvo type="num" val="1"/>
        <color rgb="FFF8696B"/>
        <color rgb="FFFFEB84"/>
        <color rgb="FF63BE7B"/>
      </colorScale>
    </cfRule>
    <cfRule type="colorScale" priority="94">
      <colorScale>
        <cfvo type="percent" val="0"/>
        <cfvo type="percent" val="50"/>
        <cfvo type="percent" val="100"/>
        <color rgb="FFF8696B"/>
        <color rgb="FFFFEB84"/>
        <color rgb="FF63BE7B"/>
      </colorScale>
    </cfRule>
  </conditionalFormatting>
  <conditionalFormatting sqref="G573">
    <cfRule type="colorScale" priority="91">
      <colorScale>
        <cfvo type="num" val="0"/>
        <cfvo type="num" val="0.5"/>
        <cfvo type="num" val="1"/>
        <color rgb="FFF8696B"/>
        <color rgb="FFFFEB84"/>
        <color rgb="FF63BE7B"/>
      </colorScale>
    </cfRule>
    <cfRule type="colorScale" priority="92">
      <colorScale>
        <cfvo type="percent" val="0"/>
        <cfvo type="percent" val="50"/>
        <cfvo type="percent" val="100"/>
        <color rgb="FFF8696B"/>
        <color rgb="FFFFEB84"/>
        <color rgb="FF63BE7B"/>
      </colorScale>
    </cfRule>
  </conditionalFormatting>
  <conditionalFormatting sqref="G151">
    <cfRule type="colorScale" priority="87">
      <colorScale>
        <cfvo type="num" val="0"/>
        <cfvo type="num" val="0.5"/>
        <cfvo type="num" val="1"/>
        <color rgb="FFF8696B"/>
        <color rgb="FFFFEB84"/>
        <color rgb="FF63BE7B"/>
      </colorScale>
    </cfRule>
    <cfRule type="colorScale" priority="88">
      <colorScale>
        <cfvo type="percent" val="0"/>
        <cfvo type="percent" val="50"/>
        <cfvo type="percent" val="100"/>
        <color rgb="FFF8696B"/>
        <color rgb="FFFFEB84"/>
        <color rgb="FF63BE7B"/>
      </colorScale>
    </cfRule>
  </conditionalFormatting>
  <conditionalFormatting sqref="G154">
    <cfRule type="colorScale" priority="85">
      <colorScale>
        <cfvo type="num" val="0"/>
        <cfvo type="num" val="0.5"/>
        <cfvo type="num" val="1"/>
        <color rgb="FFF8696B"/>
        <color rgb="FFFFEB84"/>
        <color rgb="FF63BE7B"/>
      </colorScale>
    </cfRule>
    <cfRule type="colorScale" priority="86">
      <colorScale>
        <cfvo type="percent" val="0"/>
        <cfvo type="percent" val="50"/>
        <cfvo type="percent" val="100"/>
        <color rgb="FFF8696B"/>
        <color rgb="FFFFEB84"/>
        <color rgb="FF63BE7B"/>
      </colorScale>
    </cfRule>
  </conditionalFormatting>
  <conditionalFormatting sqref="G142">
    <cfRule type="colorScale" priority="83">
      <colorScale>
        <cfvo type="num" val="0"/>
        <cfvo type="num" val="0.5"/>
        <cfvo type="num" val="1"/>
        <color rgb="FFF8696B"/>
        <color rgb="FFFFEB84"/>
        <color rgb="FF63BE7B"/>
      </colorScale>
    </cfRule>
    <cfRule type="colorScale" priority="84">
      <colorScale>
        <cfvo type="percent" val="0"/>
        <cfvo type="percent" val="50"/>
        <cfvo type="percent" val="100"/>
        <color rgb="FFF8696B"/>
        <color rgb="FFFFEB84"/>
        <color rgb="FF63BE7B"/>
      </colorScale>
    </cfRule>
  </conditionalFormatting>
  <conditionalFormatting sqref="G145:G146">
    <cfRule type="colorScale" priority="81">
      <colorScale>
        <cfvo type="num" val="0"/>
        <cfvo type="num" val="0.5"/>
        <cfvo type="num" val="1"/>
        <color rgb="FFF8696B"/>
        <color rgb="FFFFEB84"/>
        <color rgb="FF63BE7B"/>
      </colorScale>
    </cfRule>
    <cfRule type="colorScale" priority="82">
      <colorScale>
        <cfvo type="percent" val="0"/>
        <cfvo type="percent" val="50"/>
        <cfvo type="percent" val="100"/>
        <color rgb="FFF8696B"/>
        <color rgb="FFFFEB84"/>
        <color rgb="FF63BE7B"/>
      </colorScale>
    </cfRule>
  </conditionalFormatting>
  <conditionalFormatting sqref="G160">
    <cfRule type="colorScale" priority="79">
      <colorScale>
        <cfvo type="num" val="0"/>
        <cfvo type="num" val="0.5"/>
        <cfvo type="num" val="1"/>
        <color rgb="FFF8696B"/>
        <color rgb="FFFFEB84"/>
        <color rgb="FF63BE7B"/>
      </colorScale>
    </cfRule>
    <cfRule type="colorScale" priority="80">
      <colorScale>
        <cfvo type="percent" val="0"/>
        <cfvo type="percent" val="50"/>
        <cfvo type="percent" val="100"/>
        <color rgb="FFF8696B"/>
        <color rgb="FFFFEB84"/>
        <color rgb="FF63BE7B"/>
      </colorScale>
    </cfRule>
  </conditionalFormatting>
  <conditionalFormatting sqref="G163">
    <cfRule type="colorScale" priority="77">
      <colorScale>
        <cfvo type="num" val="0"/>
        <cfvo type="num" val="0.5"/>
        <cfvo type="num" val="1"/>
        <color rgb="FFF8696B"/>
        <color rgb="FFFFEB84"/>
        <color rgb="FF63BE7B"/>
      </colorScale>
    </cfRule>
    <cfRule type="colorScale" priority="78">
      <colorScale>
        <cfvo type="percent" val="0"/>
        <cfvo type="percent" val="50"/>
        <cfvo type="percent" val="100"/>
        <color rgb="FFF8696B"/>
        <color rgb="FFFFEB84"/>
        <color rgb="FF63BE7B"/>
      </colorScale>
    </cfRule>
  </conditionalFormatting>
  <conditionalFormatting sqref="G125">
    <cfRule type="colorScale" priority="75">
      <colorScale>
        <cfvo type="num" val="0"/>
        <cfvo type="num" val="0.5"/>
        <cfvo type="num" val="1"/>
        <color rgb="FFF8696B"/>
        <color rgb="FFFFEB84"/>
        <color rgb="FF63BE7B"/>
      </colorScale>
    </cfRule>
    <cfRule type="colorScale" priority="76">
      <colorScale>
        <cfvo type="percent" val="0"/>
        <cfvo type="percent" val="50"/>
        <cfvo type="percent" val="100"/>
        <color rgb="FFF8696B"/>
        <color rgb="FFFFEB84"/>
        <color rgb="FF63BE7B"/>
      </colorScale>
    </cfRule>
  </conditionalFormatting>
  <conditionalFormatting sqref="G126">
    <cfRule type="colorScale" priority="73">
      <colorScale>
        <cfvo type="num" val="0"/>
        <cfvo type="num" val="0.5"/>
        <cfvo type="num" val="1"/>
        <color rgb="FFF8696B"/>
        <color rgb="FFFFEB84"/>
        <color rgb="FF63BE7B"/>
      </colorScale>
    </cfRule>
    <cfRule type="colorScale" priority="74">
      <colorScale>
        <cfvo type="percent" val="0"/>
        <cfvo type="percent" val="50"/>
        <cfvo type="percent" val="100"/>
        <color rgb="FFF8696B"/>
        <color rgb="FFFFEB84"/>
        <color rgb="FF63BE7B"/>
      </colorScale>
    </cfRule>
  </conditionalFormatting>
  <conditionalFormatting sqref="G204">
    <cfRule type="colorScale" priority="63">
      <colorScale>
        <cfvo type="num" val="0"/>
        <cfvo type="num" val="0.5"/>
        <cfvo type="num" val="1"/>
        <color rgb="FFF8696B"/>
        <color rgb="FFFFEB84"/>
        <color rgb="FF63BE7B"/>
      </colorScale>
    </cfRule>
    <cfRule type="colorScale" priority="64">
      <colorScale>
        <cfvo type="percent" val="0"/>
        <cfvo type="percent" val="50"/>
        <cfvo type="percent" val="100"/>
        <color rgb="FFF8696B"/>
        <color rgb="FFFFEB84"/>
        <color rgb="FF63BE7B"/>
      </colorScale>
    </cfRule>
  </conditionalFormatting>
  <conditionalFormatting sqref="G218">
    <cfRule type="colorScale" priority="61">
      <colorScale>
        <cfvo type="num" val="0"/>
        <cfvo type="num" val="0.5"/>
        <cfvo type="num" val="1"/>
        <color rgb="FFF8696B"/>
        <color rgb="FFFFEB84"/>
        <color rgb="FF63BE7B"/>
      </colorScale>
    </cfRule>
    <cfRule type="colorScale" priority="62">
      <colorScale>
        <cfvo type="percent" val="0"/>
        <cfvo type="percent" val="50"/>
        <cfvo type="percent" val="100"/>
        <color rgb="FFF8696B"/>
        <color rgb="FFFFEB84"/>
        <color rgb="FF63BE7B"/>
      </colorScale>
    </cfRule>
  </conditionalFormatting>
  <conditionalFormatting sqref="G166">
    <cfRule type="colorScale" priority="51">
      <colorScale>
        <cfvo type="num" val="0"/>
        <cfvo type="num" val="0.5"/>
        <cfvo type="num" val="1"/>
        <color rgb="FFF8696B"/>
        <color rgb="FFFFEB84"/>
        <color rgb="FF63BE7B"/>
      </colorScale>
    </cfRule>
    <cfRule type="colorScale" priority="52">
      <colorScale>
        <cfvo type="percent" val="0"/>
        <cfvo type="percent" val="50"/>
        <cfvo type="percent" val="100"/>
        <color rgb="FFF8696B"/>
        <color rgb="FFFFEB84"/>
        <color rgb="FF63BE7B"/>
      </colorScale>
    </cfRule>
  </conditionalFormatting>
  <conditionalFormatting sqref="G596">
    <cfRule type="colorScale" priority="45">
      <colorScale>
        <cfvo type="num" val="0"/>
        <cfvo type="num" val="0.5"/>
        <cfvo type="num" val="1"/>
        <color rgb="FFF8696B"/>
        <color rgb="FFFFEB84"/>
        <color rgb="FF63BE7B"/>
      </colorScale>
    </cfRule>
    <cfRule type="colorScale" priority="46">
      <colorScale>
        <cfvo type="percent" val="0"/>
        <cfvo type="percent" val="50"/>
        <cfvo type="percent" val="100"/>
        <color rgb="FFF8696B"/>
        <color rgb="FFFFEB84"/>
        <color rgb="FF63BE7B"/>
      </colorScale>
    </cfRule>
  </conditionalFormatting>
  <conditionalFormatting sqref="G611">
    <cfRule type="colorScale" priority="43">
      <colorScale>
        <cfvo type="num" val="0"/>
        <cfvo type="num" val="0.5"/>
        <cfvo type="num" val="1"/>
        <color rgb="FFF8696B"/>
        <color rgb="FFFFEB84"/>
        <color rgb="FF63BE7B"/>
      </colorScale>
    </cfRule>
    <cfRule type="colorScale" priority="44">
      <colorScale>
        <cfvo type="percent" val="0"/>
        <cfvo type="percent" val="50"/>
        <cfvo type="percent" val="100"/>
        <color rgb="FFF8696B"/>
        <color rgb="FFFFEB84"/>
        <color rgb="FF63BE7B"/>
      </colorScale>
    </cfRule>
  </conditionalFormatting>
  <conditionalFormatting sqref="G626">
    <cfRule type="colorScale" priority="41">
      <colorScale>
        <cfvo type="num" val="0"/>
        <cfvo type="num" val="0.5"/>
        <cfvo type="num" val="1"/>
        <color rgb="FFF8696B"/>
        <color rgb="FFFFEB84"/>
        <color rgb="FF63BE7B"/>
      </colorScale>
    </cfRule>
    <cfRule type="colorScale" priority="42">
      <colorScale>
        <cfvo type="percent" val="0"/>
        <cfvo type="percent" val="50"/>
        <cfvo type="percent" val="100"/>
        <color rgb="FFF8696B"/>
        <color rgb="FFFFEB84"/>
        <color rgb="FF63BE7B"/>
      </colorScale>
    </cfRule>
  </conditionalFormatting>
  <conditionalFormatting sqref="G649">
    <cfRule type="colorScale" priority="39">
      <colorScale>
        <cfvo type="num" val="0"/>
        <cfvo type="num" val="0.5"/>
        <cfvo type="num" val="1"/>
        <color rgb="FFF8696B"/>
        <color rgb="FFFFEB84"/>
        <color rgb="FF63BE7B"/>
      </colorScale>
    </cfRule>
    <cfRule type="colorScale" priority="40">
      <colorScale>
        <cfvo type="percent" val="0"/>
        <cfvo type="percent" val="50"/>
        <cfvo type="percent" val="100"/>
        <color rgb="FFF8696B"/>
        <color rgb="FFFFEB84"/>
        <color rgb="FF63BE7B"/>
      </colorScale>
    </cfRule>
  </conditionalFormatting>
  <conditionalFormatting sqref="G664">
    <cfRule type="colorScale" priority="37">
      <colorScale>
        <cfvo type="num" val="0"/>
        <cfvo type="num" val="0.5"/>
        <cfvo type="num" val="1"/>
        <color rgb="FFF8696B"/>
        <color rgb="FFFFEB84"/>
        <color rgb="FF63BE7B"/>
      </colorScale>
    </cfRule>
    <cfRule type="colorScale" priority="38">
      <colorScale>
        <cfvo type="percent" val="0"/>
        <cfvo type="percent" val="50"/>
        <cfvo type="percent" val="100"/>
        <color rgb="FFF8696B"/>
        <color rgb="FFFFEB84"/>
        <color rgb="FF63BE7B"/>
      </colorScale>
    </cfRule>
  </conditionalFormatting>
  <conditionalFormatting sqref="G679">
    <cfRule type="colorScale" priority="35">
      <colorScale>
        <cfvo type="num" val="0"/>
        <cfvo type="num" val="0.5"/>
        <cfvo type="num" val="1"/>
        <color rgb="FFF8696B"/>
        <color rgb="FFFFEB84"/>
        <color rgb="FF63BE7B"/>
      </colorScale>
    </cfRule>
    <cfRule type="colorScale" priority="36">
      <colorScale>
        <cfvo type="percent" val="0"/>
        <cfvo type="percent" val="50"/>
        <cfvo type="percent" val="100"/>
        <color rgb="FFF8696B"/>
        <color rgb="FFFFEB84"/>
        <color rgb="FF63BE7B"/>
      </colorScale>
    </cfRule>
  </conditionalFormatting>
  <conditionalFormatting sqref="G702">
    <cfRule type="colorScale" priority="33">
      <colorScale>
        <cfvo type="num" val="0"/>
        <cfvo type="num" val="0.5"/>
        <cfvo type="num" val="1"/>
        <color rgb="FFF8696B"/>
        <color rgb="FFFFEB84"/>
        <color rgb="FF63BE7B"/>
      </colorScale>
    </cfRule>
    <cfRule type="colorScale" priority="34">
      <colorScale>
        <cfvo type="percent" val="0"/>
        <cfvo type="percent" val="50"/>
        <cfvo type="percent" val="100"/>
        <color rgb="FFF8696B"/>
        <color rgb="FFFFEB84"/>
        <color rgb="FF63BE7B"/>
      </colorScale>
    </cfRule>
  </conditionalFormatting>
  <conditionalFormatting sqref="G717">
    <cfRule type="colorScale" priority="31">
      <colorScale>
        <cfvo type="num" val="0"/>
        <cfvo type="num" val="0.5"/>
        <cfvo type="num" val="1"/>
        <color rgb="FFF8696B"/>
        <color rgb="FFFFEB84"/>
        <color rgb="FF63BE7B"/>
      </colorScale>
    </cfRule>
    <cfRule type="colorScale" priority="32">
      <colorScale>
        <cfvo type="percent" val="0"/>
        <cfvo type="percent" val="50"/>
        <cfvo type="percent" val="100"/>
        <color rgb="FFF8696B"/>
        <color rgb="FFFFEB84"/>
        <color rgb="FF63BE7B"/>
      </colorScale>
    </cfRule>
  </conditionalFormatting>
  <conditionalFormatting sqref="G732">
    <cfRule type="colorScale" priority="29">
      <colorScale>
        <cfvo type="num" val="0"/>
        <cfvo type="num" val="0.5"/>
        <cfvo type="num" val="1"/>
        <color rgb="FFF8696B"/>
        <color rgb="FFFFEB84"/>
        <color rgb="FF63BE7B"/>
      </colorScale>
    </cfRule>
    <cfRule type="colorScale" priority="30">
      <colorScale>
        <cfvo type="percent" val="0"/>
        <cfvo type="percent" val="50"/>
        <cfvo type="percent" val="100"/>
        <color rgb="FFF8696B"/>
        <color rgb="FFFFEB84"/>
        <color rgb="FF63BE7B"/>
      </colorScale>
    </cfRule>
  </conditionalFormatting>
  <conditionalFormatting sqref="G755">
    <cfRule type="colorScale" priority="27">
      <colorScale>
        <cfvo type="num" val="0"/>
        <cfvo type="num" val="0.5"/>
        <cfvo type="num" val="1"/>
        <color rgb="FFF8696B"/>
        <color rgb="FFFFEB84"/>
        <color rgb="FF63BE7B"/>
      </colorScale>
    </cfRule>
    <cfRule type="colorScale" priority="28">
      <colorScale>
        <cfvo type="percent" val="0"/>
        <cfvo type="percent" val="50"/>
        <cfvo type="percent" val="100"/>
        <color rgb="FFF8696B"/>
        <color rgb="FFFFEB84"/>
        <color rgb="FF63BE7B"/>
      </colorScale>
    </cfRule>
  </conditionalFormatting>
  <conditionalFormatting sqref="G770">
    <cfRule type="colorScale" priority="25">
      <colorScale>
        <cfvo type="num" val="0"/>
        <cfvo type="num" val="0.5"/>
        <cfvo type="num" val="1"/>
        <color rgb="FFF8696B"/>
        <color rgb="FFFFEB84"/>
        <color rgb="FF63BE7B"/>
      </colorScale>
    </cfRule>
    <cfRule type="colorScale" priority="26">
      <colorScale>
        <cfvo type="percent" val="0"/>
        <cfvo type="percent" val="50"/>
        <cfvo type="percent" val="100"/>
        <color rgb="FFF8696B"/>
        <color rgb="FFFFEB84"/>
        <color rgb="FF63BE7B"/>
      </colorScale>
    </cfRule>
  </conditionalFormatting>
  <conditionalFormatting sqref="G785">
    <cfRule type="colorScale" priority="23">
      <colorScale>
        <cfvo type="num" val="0"/>
        <cfvo type="num" val="0.5"/>
        <cfvo type="num" val="1"/>
        <color rgb="FFF8696B"/>
        <color rgb="FFFFEB84"/>
        <color rgb="FF63BE7B"/>
      </colorScale>
    </cfRule>
    <cfRule type="colorScale" priority="24">
      <colorScale>
        <cfvo type="percent" val="0"/>
        <cfvo type="percent" val="50"/>
        <cfvo type="percent" val="100"/>
        <color rgb="FFF8696B"/>
        <color rgb="FFFFEB84"/>
        <color rgb="FF63BE7B"/>
      </colorScale>
    </cfRule>
  </conditionalFormatting>
  <conditionalFormatting sqref="G808">
    <cfRule type="colorScale" priority="21">
      <colorScale>
        <cfvo type="num" val="0"/>
        <cfvo type="num" val="0.5"/>
        <cfvo type="num" val="1"/>
        <color rgb="FFF8696B"/>
        <color rgb="FFFFEB84"/>
        <color rgb="FF63BE7B"/>
      </colorScale>
    </cfRule>
    <cfRule type="colorScale" priority="22">
      <colorScale>
        <cfvo type="percent" val="0"/>
        <cfvo type="percent" val="50"/>
        <cfvo type="percent" val="100"/>
        <color rgb="FFF8696B"/>
        <color rgb="FFFFEB84"/>
        <color rgb="FF63BE7B"/>
      </colorScale>
    </cfRule>
  </conditionalFormatting>
  <conditionalFormatting sqref="G823">
    <cfRule type="colorScale" priority="19">
      <colorScale>
        <cfvo type="num" val="0"/>
        <cfvo type="num" val="0.5"/>
        <cfvo type="num" val="1"/>
        <color rgb="FFF8696B"/>
        <color rgb="FFFFEB84"/>
        <color rgb="FF63BE7B"/>
      </colorScale>
    </cfRule>
    <cfRule type="colorScale" priority="20">
      <colorScale>
        <cfvo type="percent" val="0"/>
        <cfvo type="percent" val="50"/>
        <cfvo type="percent" val="100"/>
        <color rgb="FFF8696B"/>
        <color rgb="FFFFEB84"/>
        <color rgb="FF63BE7B"/>
      </colorScale>
    </cfRule>
  </conditionalFormatting>
  <conditionalFormatting sqref="G838">
    <cfRule type="colorScale" priority="17">
      <colorScale>
        <cfvo type="num" val="0"/>
        <cfvo type="num" val="0.5"/>
        <cfvo type="num" val="1"/>
        <color rgb="FFF8696B"/>
        <color rgb="FFFFEB84"/>
        <color rgb="FF63BE7B"/>
      </colorScale>
    </cfRule>
    <cfRule type="colorScale" priority="18">
      <colorScale>
        <cfvo type="percent" val="0"/>
        <cfvo type="percent" val="50"/>
        <cfvo type="percent" val="100"/>
        <color rgb="FFF8696B"/>
        <color rgb="FFFFEB84"/>
        <color rgb="FF63BE7B"/>
      </colorScale>
    </cfRule>
  </conditionalFormatting>
  <conditionalFormatting sqref="G861">
    <cfRule type="colorScale" priority="15">
      <colorScale>
        <cfvo type="num" val="0"/>
        <cfvo type="num" val="0.5"/>
        <cfvo type="num" val="1"/>
        <color rgb="FFF8696B"/>
        <color rgb="FFFFEB84"/>
        <color rgb="FF63BE7B"/>
      </colorScale>
    </cfRule>
    <cfRule type="colorScale" priority="16">
      <colorScale>
        <cfvo type="percent" val="0"/>
        <cfvo type="percent" val="50"/>
        <cfvo type="percent" val="100"/>
        <color rgb="FFF8696B"/>
        <color rgb="FFFFEB84"/>
        <color rgb="FF63BE7B"/>
      </colorScale>
    </cfRule>
  </conditionalFormatting>
  <conditionalFormatting sqref="G876">
    <cfRule type="colorScale" priority="13">
      <colorScale>
        <cfvo type="num" val="0"/>
        <cfvo type="num" val="0.5"/>
        <cfvo type="num" val="1"/>
        <color rgb="FFF8696B"/>
        <color rgb="FFFFEB84"/>
        <color rgb="FF63BE7B"/>
      </colorScale>
    </cfRule>
    <cfRule type="colorScale" priority="14">
      <colorScale>
        <cfvo type="percent" val="0"/>
        <cfvo type="percent" val="50"/>
        <cfvo type="percent" val="100"/>
        <color rgb="FFF8696B"/>
        <color rgb="FFFFEB84"/>
        <color rgb="FF63BE7B"/>
      </colorScale>
    </cfRule>
  </conditionalFormatting>
  <conditionalFormatting sqref="G891">
    <cfRule type="colorScale" priority="11">
      <colorScale>
        <cfvo type="num" val="0"/>
        <cfvo type="num" val="0.5"/>
        <cfvo type="num" val="1"/>
        <color rgb="FFF8696B"/>
        <color rgb="FFFFEB84"/>
        <color rgb="FF63BE7B"/>
      </colorScale>
    </cfRule>
    <cfRule type="colorScale" priority="12">
      <colorScale>
        <cfvo type="percent" val="0"/>
        <cfvo type="percent" val="50"/>
        <cfvo type="percent" val="100"/>
        <color rgb="FFF8696B"/>
        <color rgb="FFFFEB84"/>
        <color rgb="FF63BE7B"/>
      </colorScale>
    </cfRule>
  </conditionalFormatting>
  <conditionalFormatting sqref="G121">
    <cfRule type="colorScale" priority="9">
      <colorScale>
        <cfvo type="num" val="0"/>
        <cfvo type="num" val="0.5"/>
        <cfvo type="num" val="1"/>
        <color rgb="FFF8696B"/>
        <color rgb="FFFFEB84"/>
        <color rgb="FF63BE7B"/>
      </colorScale>
    </cfRule>
    <cfRule type="colorScale" priority="10">
      <colorScale>
        <cfvo type="percent" val="0"/>
        <cfvo type="percent" val="50"/>
        <cfvo type="percent" val="100"/>
        <color rgb="FFF8696B"/>
        <color rgb="FFFFEB84"/>
        <color rgb="FF63BE7B"/>
      </colorScale>
    </cfRule>
  </conditionalFormatting>
  <conditionalFormatting sqref="G205:G208 G214:G216 G219">
    <cfRule type="colorScale" priority="261">
      <colorScale>
        <cfvo type="num" val="0"/>
        <cfvo type="num" val="0.5"/>
        <cfvo type="num" val="1"/>
        <color rgb="FFF8696B"/>
        <color rgb="FFFFEB84"/>
        <color rgb="FF63BE7B"/>
      </colorScale>
    </cfRule>
    <cfRule type="colorScale" priority="262">
      <colorScale>
        <cfvo type="percent" val="0"/>
        <cfvo type="percent" val="50"/>
        <cfvo type="percent" val="100"/>
        <color rgb="FFF8696B"/>
        <color rgb="FFFFEB84"/>
        <color rgb="FF63BE7B"/>
      </colorScale>
    </cfRule>
  </conditionalFormatting>
  <conditionalFormatting sqref="G222">
    <cfRule type="colorScale" priority="7">
      <colorScale>
        <cfvo type="num" val="0"/>
        <cfvo type="num" val="0.5"/>
        <cfvo type="num" val="1"/>
        <color rgb="FFF8696B"/>
        <color rgb="FFFFEB84"/>
        <color rgb="FF63BE7B"/>
      </colorScale>
    </cfRule>
    <cfRule type="colorScale" priority="8">
      <colorScale>
        <cfvo type="percent" val="0"/>
        <cfvo type="percent" val="50"/>
        <cfvo type="percent" val="100"/>
        <color rgb="FFF8696B"/>
        <color rgb="FFFFEB84"/>
        <color rgb="FF63BE7B"/>
      </colorScale>
    </cfRule>
  </conditionalFormatting>
  <conditionalFormatting sqref="G169">
    <cfRule type="colorScale" priority="5">
      <colorScale>
        <cfvo type="num" val="0"/>
        <cfvo type="num" val="0.5"/>
        <cfvo type="num" val="1"/>
        <color rgb="FFF8696B"/>
        <color rgb="FFFFEB84"/>
        <color rgb="FF63BE7B"/>
      </colorScale>
    </cfRule>
    <cfRule type="colorScale" priority="6">
      <colorScale>
        <cfvo type="percent" val="0"/>
        <cfvo type="percent" val="50"/>
        <cfvo type="percent" val="100"/>
        <color rgb="FFF8696B"/>
        <color rgb="FFFFEB84"/>
        <color rgb="FF63BE7B"/>
      </colorScale>
    </cfRule>
  </conditionalFormatting>
  <conditionalFormatting sqref="G168">
    <cfRule type="colorScale" priority="3">
      <colorScale>
        <cfvo type="num" val="0"/>
        <cfvo type="num" val="0.5"/>
        <cfvo type="num" val="1"/>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G167">
    <cfRule type="colorScale" priority="1">
      <colorScale>
        <cfvo type="num" val="0"/>
        <cfvo type="num" val="0.5"/>
        <cfvo type="num" val="1"/>
        <color rgb="FFF8696B"/>
        <color rgb="FFFFEB84"/>
        <color rgb="FF63BE7B"/>
      </colorScale>
    </cfRule>
    <cfRule type="colorScale" priority="2">
      <colorScale>
        <cfvo type="percent" val="0"/>
        <cfvo type="percent" val="50"/>
        <cfvo type="percent" val="100"/>
        <color rgb="FFF8696B"/>
        <color rgb="FFFFEB84"/>
        <color rgb="FF63BE7B"/>
      </colorScale>
    </cfRule>
  </conditionalFormatting>
  <conditionalFormatting sqref="G165">
    <cfRule type="colorScale" priority="263">
      <colorScale>
        <cfvo type="num" val="0"/>
        <cfvo type="num" val="0.5"/>
        <cfvo type="num" val="1"/>
        <color rgb="FFF8696B"/>
        <color rgb="FFFFEB84"/>
        <color rgb="FF63BE7B"/>
      </colorScale>
    </cfRule>
    <cfRule type="colorScale" priority="264">
      <colorScale>
        <cfvo type="percent" val="0"/>
        <cfvo type="percent" val="50"/>
        <cfvo type="percent" val="100"/>
        <color rgb="FFF8696B"/>
        <color rgb="FFFFEB84"/>
        <color rgb="FF63BE7B"/>
      </colorScale>
    </cfRule>
  </conditionalFormatting>
  <pageMargins left="0.7" right="0.7" top="0.75" bottom="0.75" header="0.3" footer="0.3"/>
  <pageSetup scale="72" orientation="portrait" r:id="rId1"/>
  <rowBreaks count="17" manualBreakCount="17">
    <brk id="49" max="16383" man="1"/>
    <brk id="81" max="7" man="1"/>
    <brk id="128" max="7" man="1"/>
    <brk id="171" max="7" man="1"/>
    <brk id="225" max="16383" man="1"/>
    <brk id="272" max="16383" man="1"/>
    <brk id="323" max="16383" man="1"/>
    <brk id="376" max="16383" man="1"/>
    <brk id="429" max="16383" man="1"/>
    <brk id="482" max="16383" man="1"/>
    <brk id="535" max="16383" man="1"/>
    <brk id="587" max="7" man="1"/>
    <brk id="640" max="7" man="1"/>
    <brk id="693" max="7" man="1"/>
    <brk id="746" max="7" man="1"/>
    <brk id="799" max="7" man="1"/>
    <brk id="852" max="7" man="1"/>
  </rowBreaks>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view="pageBreakPreview" topLeftCell="A5" zoomScale="90" zoomScaleNormal="100" zoomScaleSheetLayoutView="90" workbookViewId="0">
      <selection activeCell="L10" sqref="L10"/>
    </sheetView>
  </sheetViews>
  <sheetFormatPr defaultRowHeight="14.4" x14ac:dyDescent="0.3"/>
  <cols>
    <col min="1" max="1" width="3.109375" customWidth="1"/>
    <col min="2" max="2" width="19.5546875" customWidth="1"/>
    <col min="4" max="4" width="13.6640625" customWidth="1"/>
    <col min="6" max="6" width="17.88671875" customWidth="1"/>
    <col min="7" max="7" width="9.5546875" customWidth="1"/>
    <col min="8" max="8" width="19.88671875" customWidth="1"/>
    <col min="9" max="9" width="7.109375" customWidth="1"/>
    <col min="10" max="10" width="19.5546875" customWidth="1"/>
    <col min="11" max="11" width="8.33203125" customWidth="1"/>
    <col min="12" max="12" width="23.109375" customWidth="1"/>
    <col min="13" max="13" width="19.109375" customWidth="1"/>
    <col min="14" max="14" width="18.33203125" customWidth="1"/>
    <col min="15" max="15" width="8.88671875" customWidth="1"/>
  </cols>
  <sheetData>
    <row r="1" spans="2:15" ht="18" x14ac:dyDescent="0.35">
      <c r="B1" s="224" t="s">
        <v>84</v>
      </c>
    </row>
    <row r="2" spans="2:15" ht="15" thickBot="1" x14ac:dyDescent="0.35">
      <c r="B2" s="30" t="s">
        <v>6</v>
      </c>
      <c r="C2" s="360"/>
      <c r="D2" s="360"/>
      <c r="E2" s="360"/>
      <c r="F2" s="360"/>
    </row>
    <row r="3" spans="2:15" ht="15" thickBot="1" x14ac:dyDescent="0.35">
      <c r="B3" s="30" t="s">
        <v>9</v>
      </c>
      <c r="C3" s="360"/>
      <c r="D3" s="360"/>
      <c r="E3" s="360"/>
      <c r="F3" s="360"/>
    </row>
    <row r="4" spans="2:15" ht="15" thickBot="1" x14ac:dyDescent="0.35">
      <c r="B4" s="30" t="s">
        <v>12</v>
      </c>
      <c r="C4" s="360"/>
      <c r="D4" s="360"/>
      <c r="E4" s="360"/>
      <c r="F4" s="360"/>
    </row>
    <row r="5" spans="2:15" ht="15" thickBot="1" x14ac:dyDescent="0.35">
      <c r="B5" s="30" t="s">
        <v>14</v>
      </c>
      <c r="C5" s="360"/>
      <c r="D5" s="360"/>
      <c r="E5" s="360"/>
      <c r="F5" s="360"/>
    </row>
    <row r="6" spans="2:15" ht="15" thickBot="1" x14ac:dyDescent="0.35">
      <c r="B6" s="30"/>
      <c r="C6" s="225"/>
      <c r="D6" s="225"/>
      <c r="E6" s="225"/>
      <c r="F6" s="225"/>
    </row>
    <row r="7" spans="2:15" x14ac:dyDescent="0.3">
      <c r="B7" s="361" t="s">
        <v>125</v>
      </c>
      <c r="C7" s="362"/>
      <c r="D7" s="363" t="s">
        <v>128</v>
      </c>
      <c r="E7" s="364"/>
      <c r="F7" s="365" t="s">
        <v>129</v>
      </c>
      <c r="G7" s="366"/>
      <c r="H7" s="348" t="s">
        <v>121</v>
      </c>
      <c r="I7" s="349"/>
      <c r="J7" s="331" t="s">
        <v>113</v>
      </c>
      <c r="K7" s="332"/>
      <c r="L7" s="331" t="s">
        <v>112</v>
      </c>
      <c r="M7" s="332"/>
      <c r="N7" s="331" t="s">
        <v>119</v>
      </c>
      <c r="O7" s="332"/>
    </row>
    <row r="8" spans="2:15" ht="16.2" thickBot="1" x14ac:dyDescent="0.35">
      <c r="B8" s="193">
        <f>'WATER AUDIT-INPUTS'!E91</f>
        <v>250000000</v>
      </c>
      <c r="C8" s="194"/>
      <c r="D8" s="195">
        <f>B8+B23</f>
        <v>250020000</v>
      </c>
      <c r="E8" s="196"/>
      <c r="F8" s="197">
        <f>D8-F32-F30</f>
        <v>250000000</v>
      </c>
      <c r="G8" s="237">
        <f>F8/F8</f>
        <v>1</v>
      </c>
      <c r="H8" s="198">
        <f>J9+J13</f>
        <v>162650000</v>
      </c>
      <c r="I8" s="238">
        <f>H8/F8</f>
        <v>0.65059999999999996</v>
      </c>
      <c r="J8" s="352" t="s">
        <v>114</v>
      </c>
      <c r="K8" s="353"/>
      <c r="L8" s="200">
        <f>'WATER AUDIT-INPUTS'!E169</f>
        <v>151000000</v>
      </c>
      <c r="M8" s="201">
        <f>L8/F8</f>
        <v>0.60399999999999998</v>
      </c>
      <c r="N8" s="199">
        <f>L8+L10</f>
        <v>151000000</v>
      </c>
      <c r="O8" s="235">
        <f>N8/F8</f>
        <v>0.60399999999999998</v>
      </c>
    </row>
    <row r="9" spans="2:15" ht="15.6" x14ac:dyDescent="0.3">
      <c r="B9" s="191"/>
      <c r="C9" s="192"/>
      <c r="D9" s="187"/>
      <c r="E9" s="188"/>
      <c r="F9" s="185" t="s">
        <v>141</v>
      </c>
      <c r="G9" s="164"/>
      <c r="H9" s="169"/>
      <c r="I9" s="170"/>
      <c r="J9" s="199">
        <f>L8+L10</f>
        <v>151000000</v>
      </c>
      <c r="K9" s="235">
        <f>J9/F8</f>
        <v>0.60399999999999998</v>
      </c>
      <c r="L9" s="331" t="s">
        <v>108</v>
      </c>
      <c r="M9" s="332"/>
      <c r="N9" s="165"/>
      <c r="O9" s="166"/>
    </row>
    <row r="10" spans="2:15" ht="16.2" thickBot="1" x14ac:dyDescent="0.35">
      <c r="B10" s="191"/>
      <c r="C10" s="192"/>
      <c r="D10" s="187"/>
      <c r="E10" s="188"/>
      <c r="F10" s="358" t="s">
        <v>209</v>
      </c>
      <c r="G10" s="359"/>
      <c r="H10" s="169"/>
      <c r="I10" s="170"/>
      <c r="J10" s="177"/>
      <c r="K10" s="178"/>
      <c r="L10" s="200">
        <f>'WATER AUDIT-INPUTS'!E166</f>
        <v>0</v>
      </c>
      <c r="M10" s="201">
        <f>L10/F8</f>
        <v>0</v>
      </c>
      <c r="N10" s="165"/>
      <c r="O10" s="166"/>
    </row>
    <row r="11" spans="2:15" x14ac:dyDescent="0.3">
      <c r="B11" s="191"/>
      <c r="C11" s="192"/>
      <c r="D11" s="187"/>
      <c r="E11" s="188"/>
      <c r="F11" s="358"/>
      <c r="G11" s="359"/>
      <c r="H11" s="169"/>
      <c r="I11" s="170"/>
      <c r="J11" s="339" t="s">
        <v>116</v>
      </c>
      <c r="K11" s="354"/>
      <c r="L11" s="339" t="s">
        <v>143</v>
      </c>
      <c r="M11" s="340"/>
      <c r="N11" s="333" t="s">
        <v>120</v>
      </c>
      <c r="O11" s="334"/>
    </row>
    <row r="12" spans="2:15" ht="16.2" thickBot="1" x14ac:dyDescent="0.35">
      <c r="B12" s="191"/>
      <c r="C12" s="192"/>
      <c r="D12" s="187"/>
      <c r="E12" s="188"/>
      <c r="F12" s="186"/>
      <c r="G12" s="164"/>
      <c r="H12" s="169"/>
      <c r="I12" s="170"/>
      <c r="J12" s="355" t="s">
        <v>114</v>
      </c>
      <c r="K12" s="356"/>
      <c r="L12" s="203">
        <f>'WATER AUDIT-INPUTS'!E200</f>
        <v>1650000</v>
      </c>
      <c r="M12" s="204">
        <f>L12/F8</f>
        <v>6.6E-3</v>
      </c>
      <c r="N12" s="205">
        <f>L12+L14+L16+L18+L20+L22+L24+L26+L28</f>
        <v>99000000</v>
      </c>
      <c r="O12" s="236">
        <f>N12/F8</f>
        <v>0.39600000000000002</v>
      </c>
    </row>
    <row r="13" spans="2:15" ht="15.6" x14ac:dyDescent="0.3">
      <c r="B13" s="191"/>
      <c r="C13" s="192"/>
      <c r="D13" s="187"/>
      <c r="E13" s="188"/>
      <c r="F13" s="186"/>
      <c r="G13" s="164"/>
      <c r="H13" s="169"/>
      <c r="I13" s="170"/>
      <c r="J13" s="202">
        <f>L12+L14</f>
        <v>11650000</v>
      </c>
      <c r="K13" s="234">
        <f>J13/F8</f>
        <v>4.6600000000000003E-2</v>
      </c>
      <c r="L13" s="339" t="s">
        <v>115</v>
      </c>
      <c r="M13" s="340"/>
      <c r="N13" s="171"/>
      <c r="O13" s="172"/>
    </row>
    <row r="14" spans="2:15" ht="16.2" thickBot="1" x14ac:dyDescent="0.35">
      <c r="B14" s="191"/>
      <c r="C14" s="192"/>
      <c r="D14" s="187"/>
      <c r="E14" s="188"/>
      <c r="F14" s="186"/>
      <c r="G14" s="164"/>
      <c r="H14" s="169"/>
      <c r="I14" s="170"/>
      <c r="J14" s="167"/>
      <c r="K14" s="168"/>
      <c r="L14" s="203">
        <f>'WATER AUDIT-INPUTS'!E178</f>
        <v>10000000</v>
      </c>
      <c r="M14" s="206">
        <f>L14/F8</f>
        <v>0.04</v>
      </c>
      <c r="N14" s="171"/>
      <c r="O14" s="172"/>
    </row>
    <row r="15" spans="2:15" x14ac:dyDescent="0.3">
      <c r="B15" s="191"/>
      <c r="C15" s="192"/>
      <c r="D15" s="187"/>
      <c r="E15" s="188"/>
      <c r="F15" s="186"/>
      <c r="G15" s="186"/>
      <c r="H15" s="350" t="s">
        <v>127</v>
      </c>
      <c r="I15" s="351"/>
      <c r="J15" s="336" t="s">
        <v>117</v>
      </c>
      <c r="K15" s="357"/>
      <c r="L15" s="335" t="s">
        <v>144</v>
      </c>
      <c r="M15" s="336"/>
      <c r="N15" s="171"/>
      <c r="O15" s="172"/>
    </row>
    <row r="16" spans="2:15" ht="16.2" thickBot="1" x14ac:dyDescent="0.35">
      <c r="B16" s="191"/>
      <c r="C16" s="192"/>
      <c r="D16" s="187"/>
      <c r="E16" s="188"/>
      <c r="F16" s="186"/>
      <c r="G16" s="186"/>
      <c r="H16" s="209">
        <f>J16+J22</f>
        <v>87350000</v>
      </c>
      <c r="I16" s="239">
        <f>H16/F8</f>
        <v>0.34939999999999999</v>
      </c>
      <c r="J16" s="228">
        <f>L16+L18+L20</f>
        <v>71804421.768707499</v>
      </c>
      <c r="K16" s="233">
        <f>J16/F8</f>
        <v>0.28721768707482997</v>
      </c>
      <c r="L16" s="207">
        <f>'WATER AUDIT-INPUTS'!E218</f>
        <v>0</v>
      </c>
      <c r="M16" s="208">
        <f>L16/F8</f>
        <v>0</v>
      </c>
      <c r="N16" s="171"/>
      <c r="O16" s="172"/>
    </row>
    <row r="17" spans="2:15" x14ac:dyDescent="0.3">
      <c r="B17" s="191"/>
      <c r="C17" s="192"/>
      <c r="D17" s="187"/>
      <c r="E17" s="188"/>
      <c r="F17" s="186"/>
      <c r="G17" s="186"/>
      <c r="H17" s="160"/>
      <c r="I17" s="161"/>
      <c r="J17" s="229"/>
      <c r="K17" s="179"/>
      <c r="L17" s="335" t="s">
        <v>148</v>
      </c>
      <c r="M17" s="336"/>
      <c r="N17" s="171"/>
      <c r="O17" s="172"/>
    </row>
    <row r="18" spans="2:15" ht="16.2" thickBot="1" x14ac:dyDescent="0.35">
      <c r="B18" s="191"/>
      <c r="C18" s="192"/>
      <c r="D18" s="187"/>
      <c r="E18" s="188"/>
      <c r="F18" s="186"/>
      <c r="G18" s="186"/>
      <c r="H18" s="160"/>
      <c r="I18" s="161"/>
      <c r="J18" s="229"/>
      <c r="K18" s="179"/>
      <c r="L18" s="207">
        <f>'WATER AUDIT-INPUTS'!E214</f>
        <v>5000000</v>
      </c>
      <c r="M18" s="208">
        <f>L18/F8</f>
        <v>0.02</v>
      </c>
      <c r="N18" s="171"/>
      <c r="O18" s="172"/>
    </row>
    <row r="19" spans="2:15" x14ac:dyDescent="0.3">
      <c r="B19" s="191"/>
      <c r="C19" s="192"/>
      <c r="D19" s="187"/>
      <c r="E19" s="188"/>
      <c r="F19" s="186"/>
      <c r="G19" s="186"/>
      <c r="H19" s="160"/>
      <c r="I19" s="161"/>
      <c r="J19" s="229"/>
      <c r="K19" s="179"/>
      <c r="L19" s="337" t="s">
        <v>111</v>
      </c>
      <c r="M19" s="338"/>
      <c r="N19" s="171"/>
      <c r="O19" s="172"/>
    </row>
    <row r="20" spans="2:15" ht="16.2" thickBot="1" x14ac:dyDescent="0.35">
      <c r="B20" s="191"/>
      <c r="C20" s="192"/>
      <c r="D20" s="187"/>
      <c r="E20" s="188"/>
      <c r="F20" s="186"/>
      <c r="G20" s="186"/>
      <c r="H20" s="160"/>
      <c r="I20" s="161"/>
      <c r="J20" s="230"/>
      <c r="K20" s="180"/>
      <c r="L20" s="222">
        <f>D8-L8-L10-L12-L14-L16-L18-L22-L24-L26-L28-F30-F32</f>
        <v>66804421.768707499</v>
      </c>
      <c r="M20" s="223">
        <f>L20/F8</f>
        <v>0.26721768707483001</v>
      </c>
      <c r="N20" s="171"/>
      <c r="O20" s="172"/>
    </row>
    <row r="21" spans="2:15" ht="15" thickBot="1" x14ac:dyDescent="0.35">
      <c r="B21" s="191"/>
      <c r="C21" s="192"/>
      <c r="D21" s="187"/>
      <c r="E21" s="188"/>
      <c r="F21" s="186"/>
      <c r="G21" s="186"/>
      <c r="H21" s="160"/>
      <c r="I21" s="161"/>
      <c r="J21" s="341" t="s">
        <v>118</v>
      </c>
      <c r="K21" s="345"/>
      <c r="L21" s="341" t="s">
        <v>110</v>
      </c>
      <c r="M21" s="342"/>
      <c r="N21" s="171"/>
      <c r="O21" s="172"/>
    </row>
    <row r="22" spans="2:15" ht="16.2" thickBot="1" x14ac:dyDescent="0.35">
      <c r="B22" s="346" t="s">
        <v>122</v>
      </c>
      <c r="C22" s="347"/>
      <c r="D22" s="187"/>
      <c r="E22" s="188"/>
      <c r="F22" s="186"/>
      <c r="G22" s="186"/>
      <c r="H22" s="160"/>
      <c r="I22" s="161"/>
      <c r="J22" s="210">
        <f>L22+L24+L26+L28</f>
        <v>15545578.231292501</v>
      </c>
      <c r="K22" s="211">
        <f>J22/F8</f>
        <v>6.2182312925170007E-2</v>
      </c>
      <c r="L22" s="212">
        <f>'WATER AUDIT-INPUTS'!$E$168</f>
        <v>2040816.3265306205</v>
      </c>
      <c r="M22" s="213">
        <f>L22/F8</f>
        <v>8.1632653061224827E-3</v>
      </c>
      <c r="N22" s="171"/>
      <c r="O22" s="172"/>
    </row>
    <row r="23" spans="2:15" ht="15.6" x14ac:dyDescent="0.3">
      <c r="B23" s="216">
        <f>'WATER AUDIT-INPUTS'!E99</f>
        <v>20000</v>
      </c>
      <c r="C23" s="217"/>
      <c r="D23" s="187"/>
      <c r="E23" s="188"/>
      <c r="F23" s="186"/>
      <c r="G23" s="186"/>
      <c r="H23" s="160"/>
      <c r="I23" s="161"/>
      <c r="J23" s="181"/>
      <c r="K23" s="182"/>
      <c r="L23" s="341" t="s">
        <v>109</v>
      </c>
      <c r="M23" s="342"/>
      <c r="N23" s="171"/>
      <c r="O23" s="172"/>
    </row>
    <row r="24" spans="2:15" ht="16.2" thickBot="1" x14ac:dyDescent="0.35">
      <c r="B24" s="218"/>
      <c r="C24" s="219"/>
      <c r="D24" s="187"/>
      <c r="E24" s="188"/>
      <c r="F24" s="186"/>
      <c r="G24" s="186"/>
      <c r="H24" s="160"/>
      <c r="I24" s="161"/>
      <c r="J24" s="181"/>
      <c r="K24" s="182"/>
      <c r="L24" s="212">
        <f>'WATER AUDIT-INPUTS'!$E$204</f>
        <v>600000</v>
      </c>
      <c r="M24" s="214">
        <f>L24/F8</f>
        <v>2.3999999999999998E-3</v>
      </c>
      <c r="N24" s="171"/>
      <c r="O24" s="172"/>
    </row>
    <row r="25" spans="2:15" x14ac:dyDescent="0.3">
      <c r="B25" s="218"/>
      <c r="C25" s="219"/>
      <c r="D25" s="187"/>
      <c r="E25" s="188"/>
      <c r="F25" s="186"/>
      <c r="G25" s="186"/>
      <c r="H25" s="160"/>
      <c r="I25" s="161"/>
      <c r="J25" s="181"/>
      <c r="K25" s="182"/>
      <c r="L25" s="341" t="s">
        <v>124</v>
      </c>
      <c r="M25" s="342"/>
      <c r="N25" s="173"/>
      <c r="O25" s="174"/>
    </row>
    <row r="26" spans="2:15" ht="16.2" thickBot="1" x14ac:dyDescent="0.35">
      <c r="B26" s="218"/>
      <c r="C26" s="219"/>
      <c r="D26" s="187"/>
      <c r="E26" s="188"/>
      <c r="F26" s="186"/>
      <c r="G26" s="186"/>
      <c r="H26" s="160"/>
      <c r="I26" s="161"/>
      <c r="J26" s="181"/>
      <c r="K26" s="182"/>
      <c r="L26" s="212">
        <f>'WATER AUDIT-INPUTS'!$E$125</f>
        <v>11904761.904761881</v>
      </c>
      <c r="M26" s="215">
        <f>L26/F8</f>
        <v>4.7619047619047519E-2</v>
      </c>
      <c r="N26" s="173"/>
      <c r="O26" s="174"/>
    </row>
    <row r="27" spans="2:15" x14ac:dyDescent="0.3">
      <c r="B27" s="218"/>
      <c r="C27" s="219"/>
      <c r="D27" s="187"/>
      <c r="E27" s="188"/>
      <c r="F27" s="186"/>
      <c r="G27" s="186"/>
      <c r="H27" s="160"/>
      <c r="I27" s="161"/>
      <c r="J27" s="181"/>
      <c r="K27" s="182"/>
      <c r="L27" s="341" t="s">
        <v>154</v>
      </c>
      <c r="M27" s="342"/>
      <c r="N27" s="173"/>
      <c r="O27" s="174"/>
    </row>
    <row r="28" spans="2:15" ht="16.2" thickBot="1" x14ac:dyDescent="0.35">
      <c r="B28" s="218"/>
      <c r="C28" s="219"/>
      <c r="D28" s="187"/>
      <c r="E28" s="188"/>
      <c r="F28" s="186"/>
      <c r="G28" s="186"/>
      <c r="H28" s="162"/>
      <c r="I28" s="163"/>
      <c r="J28" s="183"/>
      <c r="K28" s="184"/>
      <c r="L28" s="212">
        <f>'WATER AUDIT-INPUTS'!$E$167</f>
        <v>1000000</v>
      </c>
      <c r="M28" s="215">
        <f>L28/F8</f>
        <v>4.0000000000000001E-3</v>
      </c>
      <c r="N28" s="175"/>
      <c r="O28" s="176"/>
    </row>
    <row r="29" spans="2:15" x14ac:dyDescent="0.3">
      <c r="B29" s="218"/>
      <c r="C29" s="219"/>
      <c r="D29" s="187"/>
      <c r="E29" s="188"/>
      <c r="F29" s="343" t="s">
        <v>126</v>
      </c>
      <c r="G29" s="344"/>
      <c r="H29" s="241"/>
      <c r="I29" s="241"/>
      <c r="J29" s="241"/>
      <c r="K29" s="241"/>
      <c r="L29" s="241"/>
      <c r="M29" s="241"/>
      <c r="N29" s="242"/>
      <c r="O29" s="243"/>
    </row>
    <row r="30" spans="2:15" ht="16.2" thickBot="1" x14ac:dyDescent="0.35">
      <c r="B30" s="218"/>
      <c r="C30" s="219"/>
      <c r="D30" s="187"/>
      <c r="E30" s="188"/>
      <c r="F30" s="244">
        <f>'WATER AUDIT-INPUTS'!E121</f>
        <v>10000</v>
      </c>
      <c r="G30" s="245"/>
      <c r="H30" s="246"/>
      <c r="I30" s="246"/>
      <c r="J30" s="246"/>
      <c r="K30" s="246"/>
      <c r="L30" s="246"/>
      <c r="M30" s="246"/>
      <c r="N30" s="246"/>
      <c r="O30" s="247"/>
    </row>
    <row r="31" spans="2:15" x14ac:dyDescent="0.3">
      <c r="B31" s="218"/>
      <c r="C31" s="219"/>
      <c r="D31" s="187"/>
      <c r="E31" s="188"/>
      <c r="F31" s="343" t="s">
        <v>123</v>
      </c>
      <c r="G31" s="344"/>
      <c r="H31" s="241"/>
      <c r="I31" s="241"/>
      <c r="J31" s="241"/>
      <c r="K31" s="241"/>
      <c r="L31" s="241"/>
      <c r="M31" s="241"/>
      <c r="N31" s="241"/>
      <c r="O31" s="248"/>
    </row>
    <row r="32" spans="2:15" ht="16.2" thickBot="1" x14ac:dyDescent="0.35">
      <c r="B32" s="220"/>
      <c r="C32" s="221"/>
      <c r="D32" s="189"/>
      <c r="E32" s="190"/>
      <c r="F32" s="244">
        <f>'WATER AUDIT-INPUTS'!E107</f>
        <v>10000</v>
      </c>
      <c r="G32" s="245"/>
      <c r="H32" s="246"/>
      <c r="I32" s="246"/>
      <c r="J32" s="246"/>
      <c r="K32" s="246"/>
      <c r="L32" s="246"/>
      <c r="M32" s="246"/>
      <c r="N32" s="246"/>
      <c r="O32" s="247"/>
    </row>
    <row r="34" spans="2:15" x14ac:dyDescent="0.3">
      <c r="B34" t="s">
        <v>210</v>
      </c>
      <c r="L34" s="227"/>
    </row>
    <row r="35" spans="2:15" x14ac:dyDescent="0.3">
      <c r="B35" t="s">
        <v>211</v>
      </c>
      <c r="L35" s="226"/>
    </row>
    <row r="43" spans="2:15" x14ac:dyDescent="0.3">
      <c r="B43" s="155">
        <f>B23+B8</f>
        <v>250020000</v>
      </c>
      <c r="C43" s="154">
        <f>C23+C8</f>
        <v>0</v>
      </c>
      <c r="D43" s="155">
        <f>D8</f>
        <v>250020000</v>
      </c>
      <c r="E43" s="154">
        <f>E8</f>
        <v>0</v>
      </c>
      <c r="F43" s="155">
        <f>F32+F30+F26+F8</f>
        <v>250020000</v>
      </c>
      <c r="G43" s="154">
        <f>G32+G30+G26+G8</f>
        <v>1</v>
      </c>
      <c r="H43" s="155">
        <f>H8+H16+F30+F32</f>
        <v>250020000</v>
      </c>
      <c r="I43" s="154">
        <f>I16+I8+G30+G32</f>
        <v>1</v>
      </c>
      <c r="J43" s="155">
        <f>J9+J13+J16+J22+F30+F32</f>
        <v>250020000</v>
      </c>
      <c r="K43" s="154">
        <f>K9+K16+K13+K22+G30+G32</f>
        <v>0.99999999999999989</v>
      </c>
      <c r="L43" s="155">
        <f>L8+L10+L12+L14+L16+L18+L20+L22+L24+L26+F30+F32+L28</f>
        <v>250020000.00000003</v>
      </c>
      <c r="M43" s="157">
        <f>M8+M10+M12+M14+M16+M18+M20+M22+M24+M26+M28</f>
        <v>1</v>
      </c>
      <c r="N43" s="155">
        <f>N8+N12+F30+F32</f>
        <v>250020000</v>
      </c>
      <c r="O43" s="154">
        <f>O8+O12+G30+G32</f>
        <v>1</v>
      </c>
    </row>
  </sheetData>
  <mergeCells count="32">
    <mergeCell ref="C2:F2"/>
    <mergeCell ref="C3:F3"/>
    <mergeCell ref="C4:F4"/>
    <mergeCell ref="C5:F5"/>
    <mergeCell ref="B7:C7"/>
    <mergeCell ref="D7:E7"/>
    <mergeCell ref="F7:G7"/>
    <mergeCell ref="B22:C22"/>
    <mergeCell ref="H7:I7"/>
    <mergeCell ref="H15:I15"/>
    <mergeCell ref="J7:K7"/>
    <mergeCell ref="J8:K8"/>
    <mergeCell ref="J11:K11"/>
    <mergeCell ref="J12:K12"/>
    <mergeCell ref="J15:K15"/>
    <mergeCell ref="F10:G11"/>
    <mergeCell ref="L21:M21"/>
    <mergeCell ref="L23:M23"/>
    <mergeCell ref="L25:M25"/>
    <mergeCell ref="F29:G29"/>
    <mergeCell ref="F31:G31"/>
    <mergeCell ref="J21:K21"/>
    <mergeCell ref="L27:M27"/>
    <mergeCell ref="N7:O7"/>
    <mergeCell ref="N11:O11"/>
    <mergeCell ref="L15:M15"/>
    <mergeCell ref="L17:M17"/>
    <mergeCell ref="L19:M19"/>
    <mergeCell ref="L7:M7"/>
    <mergeCell ref="L9:M9"/>
    <mergeCell ref="L11:M11"/>
    <mergeCell ref="L13:M13"/>
  </mergeCells>
  <pageMargins left="0.7" right="0.7" top="0.75" bottom="0.75" header="0.3" footer="0.3"/>
  <pageSetup scale="59" orientation="landscape" r:id="rId1"/>
  <colBreaks count="1" manualBreakCount="1">
    <brk id="15"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22" workbookViewId="0">
      <selection activeCell="J18" sqref="J18"/>
    </sheetView>
  </sheetViews>
  <sheetFormatPr defaultRowHeight="14.4" x14ac:dyDescent="0.3"/>
  <cols>
    <col min="1" max="1" width="29.109375" customWidth="1"/>
    <col min="5" max="5" width="8.88671875" customWidth="1"/>
    <col min="6" max="6" width="17.5546875" customWidth="1"/>
    <col min="7" max="7" width="21.33203125" customWidth="1"/>
  </cols>
  <sheetData>
    <row r="1" spans="1:7" ht="18" x14ac:dyDescent="0.35">
      <c r="A1" s="224" t="s">
        <v>215</v>
      </c>
    </row>
    <row r="2" spans="1:7" ht="15" thickBot="1" x14ac:dyDescent="0.35">
      <c r="A2" s="30" t="s">
        <v>6</v>
      </c>
      <c r="B2" s="360"/>
      <c r="C2" s="360"/>
      <c r="D2" s="360"/>
      <c r="E2" s="360"/>
    </row>
    <row r="3" spans="1:7" ht="15" thickBot="1" x14ac:dyDescent="0.35">
      <c r="A3" s="30" t="s">
        <v>9</v>
      </c>
      <c r="B3" s="360"/>
      <c r="C3" s="360"/>
      <c r="D3" s="360"/>
      <c r="E3" s="360"/>
    </row>
    <row r="4" spans="1:7" ht="15" thickBot="1" x14ac:dyDescent="0.35">
      <c r="A4" s="30" t="s">
        <v>12</v>
      </c>
      <c r="B4" s="360"/>
      <c r="C4" s="360"/>
      <c r="D4" s="360"/>
      <c r="E4" s="360"/>
    </row>
    <row r="5" spans="1:7" ht="15" thickBot="1" x14ac:dyDescent="0.35">
      <c r="A5" s="30" t="s">
        <v>14</v>
      </c>
      <c r="B5" s="360"/>
      <c r="C5" s="360"/>
      <c r="D5" s="360"/>
      <c r="E5" s="360"/>
    </row>
    <row r="7" spans="1:7" x14ac:dyDescent="0.3">
      <c r="A7" s="251" t="s">
        <v>216</v>
      </c>
    </row>
    <row r="8" spans="1:7" x14ac:dyDescent="0.3">
      <c r="A8" s="252" t="s">
        <v>217</v>
      </c>
    </row>
    <row r="9" spans="1:7" x14ac:dyDescent="0.3">
      <c r="A9" s="252" t="s">
        <v>219</v>
      </c>
    </row>
    <row r="10" spans="1:7" x14ac:dyDescent="0.3">
      <c r="A10" s="227" t="s">
        <v>218</v>
      </c>
    </row>
    <row r="11" spans="1:7" x14ac:dyDescent="0.3">
      <c r="A11" s="227" t="s">
        <v>262</v>
      </c>
    </row>
    <row r="12" spans="1:7" x14ac:dyDescent="0.3">
      <c r="A12" s="227"/>
    </row>
    <row r="13" spans="1:7" x14ac:dyDescent="0.3">
      <c r="A13" s="258" t="s">
        <v>220</v>
      </c>
    </row>
    <row r="14" spans="1:7" ht="15" thickBot="1" x14ac:dyDescent="0.35">
      <c r="A14" s="227"/>
    </row>
    <row r="15" spans="1:7" ht="15" thickBot="1" x14ac:dyDescent="0.35">
      <c r="A15" s="227" t="s">
        <v>221</v>
      </c>
      <c r="F15" s="255">
        <v>150</v>
      </c>
      <c r="G15" s="254" t="s">
        <v>222</v>
      </c>
    </row>
    <row r="16" spans="1:7" ht="15" thickBot="1" x14ac:dyDescent="0.35">
      <c r="A16" s="227" t="s">
        <v>223</v>
      </c>
      <c r="F16" s="256">
        <v>700</v>
      </c>
      <c r="G16" s="254" t="s">
        <v>224</v>
      </c>
    </row>
    <row r="17" spans="1:11" ht="15" thickBot="1" x14ac:dyDescent="0.35">
      <c r="A17" s="227" t="s">
        <v>225</v>
      </c>
      <c r="F17" s="257">
        <v>10</v>
      </c>
      <c r="G17" s="253" t="s">
        <v>226</v>
      </c>
      <c r="J17" t="s">
        <v>264</v>
      </c>
      <c r="K17" t="s">
        <v>227</v>
      </c>
    </row>
    <row r="18" spans="1:11" ht="15" thickBot="1" x14ac:dyDescent="0.35">
      <c r="K18" t="s">
        <v>228</v>
      </c>
    </row>
    <row r="19" spans="1:11" ht="15" thickBot="1" x14ac:dyDescent="0.35">
      <c r="A19" s="227" t="s">
        <v>229</v>
      </c>
      <c r="F19" s="256">
        <v>60</v>
      </c>
      <c r="G19" s="254" t="s">
        <v>230</v>
      </c>
    </row>
    <row r="21" spans="1:11" x14ac:dyDescent="0.3">
      <c r="A21" s="258" t="s">
        <v>231</v>
      </c>
    </row>
    <row r="22" spans="1:11" ht="15" thickBot="1" x14ac:dyDescent="0.35"/>
    <row r="23" spans="1:11" ht="15" thickBot="1" x14ac:dyDescent="0.35">
      <c r="A23" t="s">
        <v>232</v>
      </c>
      <c r="F23" s="263">
        <v>600000</v>
      </c>
      <c r="G23" s="254" t="s">
        <v>233</v>
      </c>
    </row>
    <row r="24" spans="1:11" ht="15" thickBot="1" x14ac:dyDescent="0.35">
      <c r="A24" t="s">
        <v>234</v>
      </c>
      <c r="F24" s="262">
        <v>3</v>
      </c>
      <c r="G24" s="254" t="s">
        <v>235</v>
      </c>
    </row>
    <row r="25" spans="1:11" ht="15" thickBot="1" x14ac:dyDescent="0.35">
      <c r="A25" t="s">
        <v>236</v>
      </c>
      <c r="F25" s="262">
        <v>1.5</v>
      </c>
      <c r="G25" s="254" t="s">
        <v>235</v>
      </c>
    </row>
    <row r="26" spans="1:11" ht="15" thickBot="1" x14ac:dyDescent="0.35"/>
    <row r="27" spans="1:11" ht="15" thickBot="1" x14ac:dyDescent="0.35">
      <c r="A27" s="367" t="s">
        <v>237</v>
      </c>
      <c r="B27" s="368"/>
      <c r="C27" s="368"/>
      <c r="D27" s="368"/>
      <c r="E27" s="368"/>
      <c r="F27" s="368"/>
      <c r="G27" s="368"/>
      <c r="H27" s="368"/>
      <c r="I27" s="369"/>
    </row>
    <row r="28" spans="1:11" x14ac:dyDescent="0.3">
      <c r="A28" s="258" t="s">
        <v>238</v>
      </c>
    </row>
    <row r="29" spans="1:11" ht="15" thickBot="1" x14ac:dyDescent="0.35"/>
    <row r="30" spans="1:11" ht="15" thickBot="1" x14ac:dyDescent="0.35">
      <c r="A30" t="s">
        <v>127</v>
      </c>
      <c r="F30" s="259">
        <f>'WATER BALANCE-SUMMARY'!H16</f>
        <v>87350000</v>
      </c>
      <c r="G30" s="254" t="str">
        <f>'WATER AUDIT-INPUTS'!E66</f>
        <v>Gallons</v>
      </c>
    </row>
    <row r="31" spans="1:11" ht="15" thickBot="1" x14ac:dyDescent="0.35">
      <c r="A31" t="s">
        <v>117</v>
      </c>
      <c r="F31" s="259">
        <f>'WATER BALANCE-SUMMARY'!J16</f>
        <v>71804421.768707499</v>
      </c>
      <c r="G31" s="254" t="str">
        <f>G30</f>
        <v>Gallons</v>
      </c>
    </row>
    <row r="32" spans="1:11" ht="15" thickBot="1" x14ac:dyDescent="0.35">
      <c r="A32" t="s">
        <v>249</v>
      </c>
      <c r="F32" s="259">
        <f>('WATER BALANCE-SUMMARY'!L22+'WATER BALANCE-SUMMARY'!L24+'WATER BALANCE-SUMMARY'!L28)</f>
        <v>3640816.3265306205</v>
      </c>
      <c r="G32" s="254" t="str">
        <f>G30</f>
        <v>Gallons</v>
      </c>
      <c r="K32" t="s">
        <v>250</v>
      </c>
    </row>
    <row r="33" spans="1:8" ht="15" thickBot="1" x14ac:dyDescent="0.35"/>
    <row r="34" spans="1:8" ht="15" thickBot="1" x14ac:dyDescent="0.35">
      <c r="A34" s="227" t="s">
        <v>239</v>
      </c>
      <c r="F34" s="259">
        <f>(5.41*F15+0.15*F16+7.5*F17)*F19*365</f>
        <v>21713850</v>
      </c>
      <c r="G34" s="254" t="str">
        <f>G30</f>
        <v>Gallons</v>
      </c>
      <c r="H34" s="227" t="s">
        <v>240</v>
      </c>
    </row>
    <row r="35" spans="1:8" ht="15" thickBot="1" x14ac:dyDescent="0.35">
      <c r="A35" t="s">
        <v>239</v>
      </c>
      <c r="F35" s="259">
        <f>F34/365</f>
        <v>59490</v>
      </c>
      <c r="G35" s="254" t="s">
        <v>241</v>
      </c>
    </row>
    <row r="37" spans="1:8" x14ac:dyDescent="0.3">
      <c r="A37" s="258" t="s">
        <v>242</v>
      </c>
    </row>
    <row r="38" spans="1:8" ht="15" thickBot="1" x14ac:dyDescent="0.35"/>
    <row r="39" spans="1:8" ht="15" thickBot="1" x14ac:dyDescent="0.35">
      <c r="A39" t="s">
        <v>243</v>
      </c>
      <c r="F39" s="259">
        <f>F31/F16/365</f>
        <v>281.0349188599119</v>
      </c>
      <c r="G39" s="254" t="s">
        <v>244</v>
      </c>
    </row>
    <row r="40" spans="1:8" ht="15" thickBot="1" x14ac:dyDescent="0.35">
      <c r="A40" t="s">
        <v>245</v>
      </c>
      <c r="F40" s="259">
        <f>F31/F15/365</f>
        <v>1311.4962880129224</v>
      </c>
      <c r="G40" s="254" t="s">
        <v>246</v>
      </c>
    </row>
    <row r="41" spans="1:8" ht="15" thickBot="1" x14ac:dyDescent="0.35">
      <c r="A41" t="s">
        <v>247</v>
      </c>
      <c r="F41" s="259">
        <f>F31/F16/365/F19</f>
        <v>4.6839153143318653</v>
      </c>
      <c r="G41" s="254" t="s">
        <v>248</v>
      </c>
    </row>
    <row r="42" spans="1:8" ht="15" thickBot="1" x14ac:dyDescent="0.35"/>
    <row r="43" spans="1:8" ht="15" thickBot="1" x14ac:dyDescent="0.35">
      <c r="A43" t="s">
        <v>251</v>
      </c>
      <c r="F43" s="259">
        <f>F32/F16/365</f>
        <v>14.249770358241177</v>
      </c>
      <c r="G43" s="254" t="s">
        <v>244</v>
      </c>
    </row>
    <row r="45" spans="1:8" x14ac:dyDescent="0.3">
      <c r="A45" s="258" t="s">
        <v>252</v>
      </c>
    </row>
    <row r="46" spans="1:8" ht="15" thickBot="1" x14ac:dyDescent="0.35"/>
    <row r="47" spans="1:8" ht="15" thickBot="1" x14ac:dyDescent="0.35">
      <c r="A47" t="s">
        <v>254</v>
      </c>
      <c r="F47" s="260">
        <f>'WATER BALANCE-SUMMARY'!O12</f>
        <v>0.39600000000000002</v>
      </c>
      <c r="G47" s="126"/>
    </row>
    <row r="48" spans="1:8" ht="15" thickBot="1" x14ac:dyDescent="0.35">
      <c r="A48" t="s">
        <v>253</v>
      </c>
      <c r="F48" s="260">
        <f>('WATER BALANCE-SUMMARY'!N12-'WATER BALANCE-SUMMARY'!L26)/('WATER BALANCE-SUMMARY'!F8-'WATER BALANCE-SUMMARY'!L26)</f>
        <v>0.36580000000000007</v>
      </c>
      <c r="G48" s="126"/>
    </row>
    <row r="49" spans="1:8" ht="15" thickBot="1" x14ac:dyDescent="0.35"/>
    <row r="50" spans="1:8" ht="15" thickBot="1" x14ac:dyDescent="0.35">
      <c r="A50" t="s">
        <v>255</v>
      </c>
      <c r="F50" s="261">
        <f>('WATER BALANCE-SUMMARY'!N12-'WATER BALANCE-SUMMARY'!L26)/1000*'Utility Tools and Performance'!F25</f>
        <v>130642.85714285719</v>
      </c>
      <c r="G50" s="254" t="s">
        <v>256</v>
      </c>
      <c r="H50" t="s">
        <v>258</v>
      </c>
    </row>
    <row r="51" spans="1:8" ht="15" thickBot="1" x14ac:dyDescent="0.35">
      <c r="A51" t="s">
        <v>257</v>
      </c>
      <c r="F51" s="260">
        <f>F50/F23</f>
        <v>0.21773809523809531</v>
      </c>
      <c r="G51" s="254" t="s">
        <v>261</v>
      </c>
      <c r="H51" t="s">
        <v>258</v>
      </c>
    </row>
    <row r="52" spans="1:8" ht="15" thickBot="1" x14ac:dyDescent="0.35"/>
    <row r="53" spans="1:8" ht="15" thickBot="1" x14ac:dyDescent="0.35">
      <c r="A53" t="s">
        <v>259</v>
      </c>
      <c r="F53" s="261">
        <f>F31/1000*F25</f>
        <v>107706.63265306124</v>
      </c>
      <c r="G53" s="254" t="s">
        <v>256</v>
      </c>
    </row>
    <row r="54" spans="1:8" ht="15" thickBot="1" x14ac:dyDescent="0.35">
      <c r="A54" t="s">
        <v>260</v>
      </c>
      <c r="F54" s="261">
        <f>F32/1000*F24</f>
        <v>10922.44897959186</v>
      </c>
      <c r="G54" s="254" t="s">
        <v>256</v>
      </c>
    </row>
  </sheetData>
  <mergeCells count="5">
    <mergeCell ref="B2:E2"/>
    <mergeCell ref="B3:E3"/>
    <mergeCell ref="B4:E4"/>
    <mergeCell ref="B5:E5"/>
    <mergeCell ref="A27:I27"/>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WATER AUDIT-INPUTS</vt:lpstr>
      <vt:lpstr>WATER BALANCE-SUMMARY</vt:lpstr>
      <vt:lpstr>Utility Tools and Performance</vt:lpstr>
      <vt:lpstr>'WATER AUDIT-INPUTS'!Print_Area</vt:lpstr>
      <vt:lpstr>'WATER BALANCE-SUMMARY'!Print_Area</vt:lpstr>
    </vt:vector>
  </TitlesOfParts>
  <Company>SWFWMD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Kiger</dc:creator>
  <cp:lastModifiedBy>Thomas Kiger</cp:lastModifiedBy>
  <cp:lastPrinted>2017-02-17T15:19:33Z</cp:lastPrinted>
  <dcterms:created xsi:type="dcterms:W3CDTF">2016-06-30T18:46:57Z</dcterms:created>
  <dcterms:modified xsi:type="dcterms:W3CDTF">2017-08-22T20:22:01Z</dcterms:modified>
</cp:coreProperties>
</file>