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80" windowWidth="7320" windowHeight="3825" tabRatio="887"/>
  </bookViews>
  <sheets>
    <sheet name="RW Comparison Worksheet Instruc" sheetId="12" r:id="rId1"/>
    <sheet name="RW Comparison Worksheet" sheetId="5" r:id="rId2"/>
    <sheet name="Next Available Source Pump Ener" sheetId="6" r:id="rId3"/>
    <sheet name="Reclaimed Water Pump Energy" sheetId="7" r:id="rId4"/>
  </sheets>
  <externalReferences>
    <externalReference r:id="rId5"/>
  </externalReferences>
  <definedNames>
    <definedName name="Acceleration" localSheetId="3">#REF!</definedName>
    <definedName name="Acceleration">#REF!</definedName>
    <definedName name="Data" localSheetId="3">#REF!</definedName>
    <definedName name="Data">#REF!</definedName>
    <definedName name="Energy" localSheetId="3">#REF!</definedName>
    <definedName name="Energy">#REF!</definedName>
    <definedName name="Force" localSheetId="3">#REF!</definedName>
    <definedName name="Force">#REF!</definedName>
    <definedName name="GrossUse">'[1]Gross Use'!$A$5:$AA$502</definedName>
    <definedName name="Population">[1]Population!$A$5:$AA$502</definedName>
    <definedName name="Power" localSheetId="3">#REF!</definedName>
    <definedName name="Power">#REF!</definedName>
    <definedName name="_xlnm.Print_Area" localSheetId="1">'RW Comparison Worksheet'!$A$5:$E$96</definedName>
    <definedName name="_xlnm.Print_Titles" localSheetId="1">'RW Comparison Worksheet'!$1:$4</definedName>
    <definedName name="Temperature" localSheetId="3">#REF!</definedName>
    <definedName name="Temperature">#REF!</definedName>
    <definedName name="Time" localSheetId="3">#REF!</definedName>
    <definedName name="Time">#REF!</definedName>
    <definedName name="Updates" localSheetId="3">#REF!</definedName>
    <definedName name="Updates">#REF!</definedName>
    <definedName name="Velocity" localSheetId="3">#REF!</definedName>
    <definedName name="Velocity">#REF!</definedName>
  </definedNames>
  <calcPr calcId="125725"/>
</workbook>
</file>

<file path=xl/calcChain.xml><?xml version="1.0" encoding="utf-8"?>
<calcChain xmlns="http://schemas.openxmlformats.org/spreadsheetml/2006/main">
  <c r="H62" i="5"/>
  <c r="G62"/>
  <c r="H13"/>
  <c r="G13"/>
  <c r="B25"/>
  <c r="B24"/>
  <c r="B23"/>
  <c r="B22"/>
  <c r="B21"/>
  <c r="C30" i="7" l="1"/>
  <c r="C18"/>
  <c r="C30" i="6"/>
  <c r="C18"/>
  <c r="D10" i="5"/>
  <c r="C10"/>
  <c r="E92"/>
  <c r="D11"/>
  <c r="C11"/>
  <c r="B68" l="1"/>
  <c r="B67"/>
  <c r="K10" i="6"/>
  <c r="J10"/>
  <c r="J9"/>
  <c r="J8"/>
  <c r="C3"/>
  <c r="E83" i="5" l="1"/>
  <c r="E90" s="1"/>
  <c r="E89"/>
  <c r="E91" l="1"/>
  <c r="E82"/>
  <c r="E84" s="1"/>
  <c r="C18"/>
  <c r="C35"/>
  <c r="D6"/>
  <c r="C19"/>
  <c r="G16" s="1"/>
  <c r="E57"/>
  <c r="E56"/>
  <c r="E55"/>
  <c r="E53"/>
  <c r="E52"/>
  <c r="E51"/>
  <c r="E50"/>
  <c r="E6" l="1"/>
  <c r="E77" s="1"/>
  <c r="E79" s="1"/>
  <c r="D35"/>
  <c r="E35" s="1"/>
  <c r="G9"/>
  <c r="G10"/>
  <c r="G11"/>
  <c r="G12"/>
  <c r="G14"/>
  <c r="G15"/>
  <c r="B71"/>
  <c r="B70"/>
  <c r="B69"/>
  <c r="H65"/>
  <c r="G65"/>
  <c r="H64"/>
  <c r="G64"/>
  <c r="H63"/>
  <c r="G63"/>
  <c r="H61"/>
  <c r="D72" s="1"/>
  <c r="G61"/>
  <c r="C72" s="1"/>
  <c r="B28"/>
  <c r="B27"/>
  <c r="B26"/>
  <c r="D47"/>
  <c r="D46"/>
  <c r="C46"/>
  <c r="D45"/>
  <c r="D48" s="1"/>
  <c r="C45"/>
  <c r="C48"/>
  <c r="E93" l="1"/>
  <c r="E72"/>
  <c r="E73" s="1"/>
  <c r="C29"/>
  <c r="E48"/>
  <c r="H53"/>
  <c r="C24" i="6"/>
  <c r="C36" i="7"/>
  <c r="C24"/>
  <c r="C10"/>
  <c r="C36" i="6"/>
  <c r="C10"/>
  <c r="E17" i="7"/>
  <c r="C29"/>
  <c r="C17"/>
  <c r="C3"/>
  <c r="B32"/>
  <c r="B35" s="1"/>
  <c r="B37" s="1"/>
  <c r="E23"/>
  <c r="B20"/>
  <c r="B23" s="1"/>
  <c r="E9"/>
  <c r="F8"/>
  <c r="F10" s="1"/>
  <c r="E8"/>
  <c r="E7"/>
  <c r="D6"/>
  <c r="D9" s="1"/>
  <c r="D11" s="1"/>
  <c r="B6"/>
  <c r="G6" s="1"/>
  <c r="C8" i="6"/>
  <c r="C34"/>
  <c r="C29"/>
  <c r="C32" s="1"/>
  <c r="C22"/>
  <c r="C17"/>
  <c r="H44" i="5"/>
  <c r="F8" i="6"/>
  <c r="F10" s="1"/>
  <c r="E8"/>
  <c r="E7"/>
  <c r="D6"/>
  <c r="D9" s="1"/>
  <c r="D11" s="1"/>
  <c r="E9"/>
  <c r="B32"/>
  <c r="B35" s="1"/>
  <c r="B37" s="1"/>
  <c r="E23"/>
  <c r="B6"/>
  <c r="E6" s="1"/>
  <c r="B20"/>
  <c r="B23" s="1"/>
  <c r="H16" i="5"/>
  <c r="H15"/>
  <c r="H14"/>
  <c r="H12"/>
  <c r="H11"/>
  <c r="H10"/>
  <c r="D15" i="6" l="1"/>
  <c r="B13"/>
  <c r="H9" i="5"/>
  <c r="D29" s="1"/>
  <c r="D18"/>
  <c r="C22" i="7"/>
  <c r="D23" s="1"/>
  <c r="C34"/>
  <c r="C8"/>
  <c r="C6" i="6"/>
  <c r="C9" s="1"/>
  <c r="I42" i="5" s="1"/>
  <c r="H42" s="1"/>
  <c r="C30"/>
  <c r="G9" i="6"/>
  <c r="C20"/>
  <c r="C23" s="1"/>
  <c r="I43" i="5" s="1"/>
  <c r="H43" s="1"/>
  <c r="D23" i="6"/>
  <c r="C32" i="7"/>
  <c r="C35" s="1"/>
  <c r="C20"/>
  <c r="C6"/>
  <c r="B25"/>
  <c r="F6"/>
  <c r="B9"/>
  <c r="B11" s="1"/>
  <c r="G9"/>
  <c r="E6"/>
  <c r="C35" i="6"/>
  <c r="C37" s="1"/>
  <c r="F6"/>
  <c r="G6"/>
  <c r="B9"/>
  <c r="B11" s="1"/>
  <c r="B25"/>
  <c r="C23" i="7" l="1"/>
  <c r="I52" i="5" s="1"/>
  <c r="H52" s="1"/>
  <c r="D30"/>
  <c r="C9" i="7"/>
  <c r="C11" s="1"/>
  <c r="H45" i="5"/>
  <c r="C11" i="6"/>
  <c r="E29" i="5"/>
  <c r="E30" s="1"/>
  <c r="C25" i="6"/>
  <c r="C37" i="7"/>
  <c r="I53" i="5"/>
  <c r="I44"/>
  <c r="I51" l="1"/>
  <c r="H51" s="1"/>
  <c r="H54" s="1"/>
  <c r="D41" s="1"/>
  <c r="C25" i="7"/>
  <c r="C41" i="5"/>
  <c r="C42" s="1"/>
  <c r="C58" s="1"/>
  <c r="C59" l="1"/>
  <c r="C74"/>
  <c r="C75" s="1"/>
  <c r="E41"/>
  <c r="C73"/>
  <c r="D42"/>
  <c r="D58" l="1"/>
  <c r="D74" s="1"/>
  <c r="E42"/>
  <c r="D73" l="1"/>
  <c r="D59"/>
  <c r="E74"/>
  <c r="E94" s="1"/>
  <c r="E58"/>
  <c r="E59" s="1"/>
  <c r="E95" l="1"/>
  <c r="E75"/>
  <c r="D75"/>
</calcChain>
</file>

<file path=xl/comments1.xml><?xml version="1.0" encoding="utf-8"?>
<comments xmlns="http://schemas.openxmlformats.org/spreadsheetml/2006/main">
  <authors>
    <author>gjohns</author>
  </authors>
  <commentList>
    <comment ref="E30" authorId="0">
      <text>
        <r>
          <rPr>
            <b/>
            <sz val="9"/>
            <color indexed="81"/>
            <rFont val="Tahoma"/>
            <family val="2"/>
          </rPr>
          <t>gjohns:</t>
        </r>
        <r>
          <rPr>
            <sz val="9"/>
            <color indexed="81"/>
            <rFont val="Tahoma"/>
            <family val="2"/>
          </rPr>
          <t xml:space="preserve">
The cost per 1,000 gallons of water was calculated using 74.00 mg for NAWS and using 84.00 mg for reclaimed water and for NAWS Minus RW.  This is why Column (5) is not equal to Column (3) minus Column (4) in Row 26).</t>
        </r>
      </text>
    </comment>
    <comment ref="B43" authorId="0">
      <text>
        <r>
          <rPr>
            <b/>
            <sz val="9"/>
            <color indexed="81"/>
            <rFont val="Tahoma"/>
            <family val="2"/>
          </rPr>
          <t>gjohns:</t>
        </r>
        <r>
          <rPr>
            <sz val="9"/>
            <color indexed="81"/>
            <rFont val="Tahoma"/>
            <family val="2"/>
          </rPr>
          <t xml:space="preserve">
For RW/Other, when considering the backup water system that would be needed in the event that reclaimed water is temporarily unavailable, the user should include only those labor hours associated with maintaining the backup system so that it will operate when needed, in addition to any other relevant costs not associated with the backup system.</t>
        </r>
      </text>
    </comment>
    <comment ref="B50" authorId="0">
      <text>
        <r>
          <rPr>
            <b/>
            <sz val="9"/>
            <color indexed="81"/>
            <rFont val="Tahoma"/>
            <family val="2"/>
          </rPr>
          <t>gjohns:</t>
        </r>
        <r>
          <rPr>
            <sz val="9"/>
            <color indexed="81"/>
            <rFont val="Tahoma"/>
            <family val="2"/>
          </rPr>
          <t xml:space="preserve">
The user may enter the name of a different cost item here.</t>
        </r>
      </text>
    </comment>
    <comment ref="E59" authorId="0">
      <text>
        <r>
          <rPr>
            <b/>
            <sz val="9"/>
            <color indexed="81"/>
            <rFont val="Tahoma"/>
            <family val="2"/>
          </rPr>
          <t>gjohns:</t>
        </r>
        <r>
          <rPr>
            <sz val="9"/>
            <color indexed="81"/>
            <rFont val="Tahoma"/>
            <family val="2"/>
          </rPr>
          <t xml:space="preserve">
The cost per 1,000 gallons of water was calculated using 74.00 mg for NAWS and using 84.00 mg for reclaimed water and for NAWS Minus RW.  This is why Column (5) is not equal to Column (3) minus Column (4) in Row 55).</t>
        </r>
      </text>
    </comment>
    <comment ref="B61" authorId="0">
      <text>
        <r>
          <rPr>
            <b/>
            <sz val="9"/>
            <color indexed="81"/>
            <rFont val="Tahoma"/>
            <family val="2"/>
          </rPr>
          <t>gjohns:</t>
        </r>
        <r>
          <rPr>
            <sz val="9"/>
            <color indexed="81"/>
            <rFont val="Tahoma"/>
            <family val="2"/>
          </rPr>
          <t xml:space="preserve">
The user may enter the name of a different cost item here.</t>
        </r>
      </text>
    </comment>
    <comment ref="E73" authorId="0">
      <text>
        <r>
          <rPr>
            <b/>
            <sz val="9"/>
            <color indexed="81"/>
            <rFont val="Tahoma"/>
            <family val="2"/>
          </rPr>
          <t>gjohns:</t>
        </r>
        <r>
          <rPr>
            <sz val="9"/>
            <color indexed="81"/>
            <rFont val="Tahoma"/>
            <family val="2"/>
          </rPr>
          <t xml:space="preserve">
The cost per 1,000 gallons of water was calculated using 74.00 mg for NAWS and using 84.00 mg for reclaimed water and for NAWS Minus RW.  This is why Column (5) is not equal to Column (3) minus Column (4) in Row 69).</t>
        </r>
      </text>
    </comment>
    <comment ref="E75" authorId="0">
      <text>
        <r>
          <rPr>
            <b/>
            <sz val="9"/>
            <color indexed="81"/>
            <rFont val="Tahoma"/>
            <family val="2"/>
          </rPr>
          <t>gjohns:</t>
        </r>
        <r>
          <rPr>
            <sz val="9"/>
            <color indexed="81"/>
            <rFont val="Tahoma"/>
            <family val="2"/>
          </rPr>
          <t xml:space="preserve">
The cost per 1,000 gallons of water was calculated using 74.00 mg for NAWS and using 84.00 mg for reclaimed water and for NAWS Minus RW.  This is why Column (5) is not equal to Column (3) minus Column (4) in Row 71).</t>
        </r>
      </text>
    </comment>
  </commentList>
</comments>
</file>

<file path=xl/comments2.xml><?xml version="1.0" encoding="utf-8"?>
<comments xmlns="http://schemas.openxmlformats.org/spreadsheetml/2006/main">
  <authors>
    <author>gjohns</author>
  </authors>
  <commentList>
    <comment ref="C4" authorId="0">
      <text>
        <r>
          <rPr>
            <b/>
            <sz val="9"/>
            <color indexed="81"/>
            <rFont val="Tahoma"/>
            <family val="2"/>
          </rPr>
          <t>gjohns:</t>
        </r>
        <r>
          <rPr>
            <sz val="9"/>
            <color indexed="81"/>
            <rFont val="Tahoma"/>
            <family val="2"/>
          </rPr>
          <t xml:space="preserve">
The gpm cancels out of equation in cell C9.  It doesn't matter what number you put here.</t>
        </r>
      </text>
    </comment>
    <comment ref="C18" authorId="0">
      <text>
        <r>
          <rPr>
            <b/>
            <sz val="9"/>
            <color indexed="81"/>
            <rFont val="Tahoma"/>
            <family val="2"/>
          </rPr>
          <t>gjohns:</t>
        </r>
        <r>
          <rPr>
            <sz val="9"/>
            <color indexed="81"/>
            <rFont val="Tahoma"/>
            <family val="2"/>
          </rPr>
          <t xml:space="preserve">
The gpm cancels out of equation in cell C23.  It doesn't matter what number you put here.</t>
        </r>
      </text>
    </comment>
    <comment ref="C30" authorId="0">
      <text>
        <r>
          <rPr>
            <b/>
            <sz val="9"/>
            <color indexed="81"/>
            <rFont val="Tahoma"/>
            <family val="2"/>
          </rPr>
          <t>gjohns:</t>
        </r>
        <r>
          <rPr>
            <sz val="9"/>
            <color indexed="81"/>
            <rFont val="Tahoma"/>
            <family val="2"/>
          </rPr>
          <t xml:space="preserve">
The gpm cancels out of equation in cell C35.  It doesn't matter what number you put here.</t>
        </r>
      </text>
    </comment>
  </commentList>
</comments>
</file>

<file path=xl/comments3.xml><?xml version="1.0" encoding="utf-8"?>
<comments xmlns="http://schemas.openxmlformats.org/spreadsheetml/2006/main">
  <authors>
    <author>gjohns</author>
  </authors>
  <commentList>
    <comment ref="C4" authorId="0">
      <text>
        <r>
          <rPr>
            <b/>
            <sz val="9"/>
            <color indexed="81"/>
            <rFont val="Tahoma"/>
            <family val="2"/>
          </rPr>
          <t>gjohns:</t>
        </r>
        <r>
          <rPr>
            <sz val="9"/>
            <color indexed="81"/>
            <rFont val="Tahoma"/>
            <family val="2"/>
          </rPr>
          <t xml:space="preserve">
The gpm cancels out of equation in cell C9.  It doesn't matter what number you put here.</t>
        </r>
      </text>
    </comment>
    <comment ref="C18" authorId="0">
      <text>
        <r>
          <rPr>
            <b/>
            <sz val="9"/>
            <color indexed="81"/>
            <rFont val="Tahoma"/>
            <family val="2"/>
          </rPr>
          <t>gjohns:</t>
        </r>
        <r>
          <rPr>
            <sz val="9"/>
            <color indexed="81"/>
            <rFont val="Tahoma"/>
            <family val="2"/>
          </rPr>
          <t xml:space="preserve">
The gpm cancels out of equation in cell C23.  It doesn't matter what number you put here.</t>
        </r>
      </text>
    </comment>
    <comment ref="C30" authorId="0">
      <text>
        <r>
          <rPr>
            <b/>
            <sz val="9"/>
            <color indexed="81"/>
            <rFont val="Tahoma"/>
            <family val="2"/>
          </rPr>
          <t>gjohns:</t>
        </r>
        <r>
          <rPr>
            <sz val="9"/>
            <color indexed="81"/>
            <rFont val="Tahoma"/>
            <family val="2"/>
          </rPr>
          <t xml:space="preserve">
The gpm cancels out of equation in cell C35.  It doesn't matter what number you put here.</t>
        </r>
      </text>
    </comment>
  </commentList>
</comments>
</file>

<file path=xl/sharedStrings.xml><?xml version="1.0" encoding="utf-8"?>
<sst xmlns="http://schemas.openxmlformats.org/spreadsheetml/2006/main" count="272" uniqueCount="182">
  <si>
    <t>http://www.fuelgaugereport.com/FLmetro.asp</t>
  </si>
  <si>
    <t>http://tonto.eia.doe.gov/oog/info/gdu/gasdiesel.asp</t>
  </si>
  <si>
    <t>http://www.neo.ne.gov/statshtml/115.htm</t>
  </si>
  <si>
    <t>http://www.eia.doe.gov/cneaf/electricity/epm/table5_6_a.html</t>
  </si>
  <si>
    <t>Gasoline and Diesel Fuel:</t>
  </si>
  <si>
    <t>U.S. Government:</t>
  </si>
  <si>
    <t>AAA:</t>
  </si>
  <si>
    <t>Electricity:</t>
  </si>
  <si>
    <t>http://www.ers.usda.gov/Data/FertilizerUse/</t>
  </si>
  <si>
    <t>Electricity</t>
  </si>
  <si>
    <t>Diesel</t>
  </si>
  <si>
    <t>Gasoline</t>
  </si>
  <si>
    <t>Unit Cost:</t>
  </si>
  <si>
    <t>Energy cost to pump 1 Kgal:</t>
  </si>
  <si>
    <t>Total Annualized Installation Cost</t>
  </si>
  <si>
    <t>Total Installation Cost</t>
  </si>
  <si>
    <t>Useful Life of Items in Years</t>
  </si>
  <si>
    <t>Annual Interest Rate (i.e. 6%)</t>
  </si>
  <si>
    <t>means calculated numbers</t>
  </si>
  <si>
    <t>means entered by respondent</t>
  </si>
  <si>
    <t>means this is a drop down menu</t>
  </si>
  <si>
    <t>Total Dynamic Head (TDH) in feet</t>
  </si>
  <si>
    <t>Gallons per Minute of flow (GPM)</t>
  </si>
  <si>
    <t>Pump efficiency</t>
  </si>
  <si>
    <t>Motor power in hp</t>
  </si>
  <si>
    <t>kWh of electicity needed</t>
  </si>
  <si>
    <t>Cost per kWh</t>
  </si>
  <si>
    <t>Cost of electricity per 1,000 gallons</t>
  </si>
  <si>
    <t>Matches  EEE paper</t>
  </si>
  <si>
    <t>Matches SWFWMD calcs</t>
  </si>
  <si>
    <t>Gallons of diesel fuel needed</t>
  </si>
  <si>
    <t>Electicity</t>
  </si>
  <si>
    <t>Diesel fuel</t>
  </si>
  <si>
    <t>Motor power in hp (brake horsepower)</t>
  </si>
  <si>
    <t>kWh of electricity</t>
  </si>
  <si>
    <t>Gallons per hour of gasoline</t>
  </si>
  <si>
    <t>Cost per Gallon of diesel fuel</t>
  </si>
  <si>
    <t>Cost of diesel fuel per 1,000 gallons</t>
  </si>
  <si>
    <t>One hour or Hours it takes to pump 1,000 gallons</t>
  </si>
  <si>
    <t>Gal of diesel fuel used per hour of pumping, 1000 gpm, 300 tdh</t>
  </si>
  <si>
    <t>hp-hours per gallon</t>
  </si>
  <si>
    <t>Answer</t>
  </si>
  <si>
    <t>From EEE Paper</t>
  </si>
  <si>
    <t>From  IFAS Energy Requirement for Drip Irrigation of Tomatoes in North Florida and Loading Effects on Irrigation Power Unit Performance.</t>
  </si>
  <si>
    <t>From Hydraulic Machines and Equipment, page 18-7, Professional Publications Inc. (Jorge Atoche) and Energy Efficiency and Environmental News: Energy Use in Irrigation, IFAS.</t>
  </si>
  <si>
    <t>See sources in Pumping Costs SS</t>
  </si>
  <si>
    <t>Matches  Jorge paper</t>
  </si>
  <si>
    <t>Motor efficiency assumed to be 0.88.</t>
  </si>
  <si>
    <t>Gallons of gasoline fuel needed</t>
  </si>
  <si>
    <t>Cost per Gallon of gasoline fuel</t>
  </si>
  <si>
    <t>Cost of gasoline fuel per 1,000 gallons</t>
  </si>
  <si>
    <t xml:space="preserve">KWH required to pump 1,000 gallons  </t>
  </si>
  <si>
    <t>gallons diesel fuel required to pump 1,000 gallons</t>
  </si>
  <si>
    <t>gallons gasoline required to pump 1,000 gallons</t>
  </si>
  <si>
    <t>From IFAS "Loading Effects on Irrigation Power Unit Performance, A.G. Smajstrla nad F.S. Zazueta, AE 242, June 2003.</t>
  </si>
  <si>
    <t>From  IFAS Energy Requirement for Drip Irrigation of Tomatoes in North Florida and Loading Effects on Irrigation Power Unit Performance, BUL 289, July 2002.</t>
  </si>
  <si>
    <t>From Energy Efficiency &amp; Environmental News:  Energy Use in Irrigation, Nov. 1991, Florida Energy Extension Service and Helen H. Whiffen.</t>
  </si>
  <si>
    <t>means parameters of equations (assumed values)</t>
  </si>
  <si>
    <t>Total Maintenance Labor Cost - Annual</t>
  </si>
  <si>
    <t>Annualized Installation Cost</t>
  </si>
  <si>
    <t xml:space="preserve">     Energy Source:</t>
  </si>
  <si>
    <t xml:space="preserve">     Total Dynamic Head in Feet:</t>
  </si>
  <si>
    <t xml:space="preserve">    Labor Cost per Hour:</t>
  </si>
  <si>
    <t xml:space="preserve">    Pumping System Labor Hours:</t>
  </si>
  <si>
    <t>Total Annual O&amp;M Cost</t>
  </si>
  <si>
    <t>Item a replaced:</t>
  </si>
  <si>
    <t xml:space="preserve">  Pipes and Pumps</t>
  </si>
  <si>
    <t xml:space="preserve">  Land Development not included in items above</t>
  </si>
  <si>
    <t xml:space="preserve">  Item 2:</t>
  </si>
  <si>
    <t xml:space="preserve">  Item 3:</t>
  </si>
  <si>
    <t>Chemical Name:</t>
  </si>
  <si>
    <t>Item B:</t>
  </si>
  <si>
    <t>Item C</t>
  </si>
  <si>
    <t>Item b replaced:</t>
  </si>
  <si>
    <t>Item c replaced:</t>
  </si>
  <si>
    <t>Replacement Frequency - No. of Years</t>
  </si>
  <si>
    <t>Total Annualized Recurring O&amp;M Cost</t>
  </si>
  <si>
    <t>Next Available Water Source Other Than Reclaimed Water</t>
  </si>
  <si>
    <t>If Reclaimed Water is Used Instead</t>
  </si>
  <si>
    <t>Use the following sources to determine prevailing energy costs:</t>
  </si>
  <si>
    <t>Benefit or Cost Item</t>
  </si>
  <si>
    <t>MODEL CALCULATIONS</t>
  </si>
  <si>
    <t>Use Table 7 (Excel Spreadsheet) to determine the current price of fertilizer.  Scroll down to the most recent year and use the cost of "Urea 45-46% Nitrogen.</t>
  </si>
  <si>
    <t>Reclaimed Water</t>
  </si>
  <si>
    <t>Calculate energy cost to pump 1,000 gallons of water, depending upon fuel source per 1,000 gallons.</t>
  </si>
  <si>
    <t>Color Code</t>
  </si>
  <si>
    <t>means keep as blank cell</t>
  </si>
  <si>
    <t>Annualized Recurring O&amp;M Costs</t>
  </si>
  <si>
    <t>Name of Next Available Water Source / Name of Reclaimed Water Provider</t>
  </si>
  <si>
    <t>Pumping Energy Equations - Next Available Water Source</t>
  </si>
  <si>
    <t>Pumping Energy Equations - Reclaimed Water</t>
  </si>
  <si>
    <t>Floridan aquifer</t>
  </si>
  <si>
    <t>Surface water source</t>
  </si>
  <si>
    <t>Intermediate aquifer</t>
  </si>
  <si>
    <t>Other, please specify:</t>
  </si>
  <si>
    <t>Floridan Aquifer</t>
  </si>
  <si>
    <t>Utility Name</t>
  </si>
  <si>
    <t>Price per 1,000 gallons</t>
  </si>
  <si>
    <t>Total Utility Payment - Annual</t>
  </si>
  <si>
    <t>Color Code of RW Comparison Worksheet</t>
  </si>
  <si>
    <t>5.0  Reporting or Record Keeping Costs - Annual</t>
  </si>
  <si>
    <t>Total Benefit Value of Reclaimed Water (Other Than Cost Savings) - Annual</t>
  </si>
  <si>
    <r>
      <t>Cost of energy source, Dollars per KWH or gallon (</t>
    </r>
    <r>
      <rPr>
        <sz val="8"/>
        <rFont val="Arial"/>
        <family val="2"/>
      </rPr>
      <t>obtain from appropriate web site</t>
    </r>
    <r>
      <rPr>
        <sz val="10"/>
        <rFont val="Arial"/>
        <family val="2"/>
      </rPr>
      <t>):</t>
    </r>
  </si>
  <si>
    <t>C.  Annual O&amp;M Costs</t>
  </si>
  <si>
    <t>6.0  Other Annual Costs, specify below</t>
  </si>
  <si>
    <t>D.  Recurring O&amp;M Costs, Other than Annual</t>
  </si>
  <si>
    <t>4.  Of these water sources, which is the water source that would be replaced, in whole or in part, by reclaimed water?  For the purposes of the RW Comparison Worksheet, this water source will be called the "Next Available Water Source" or NAWS.</t>
  </si>
  <si>
    <t>Next Available Water Source (NAWS)</t>
  </si>
  <si>
    <t>YES, continue to Question 2.</t>
  </si>
  <si>
    <t>YES  ______                                                                                                                          NO _____</t>
  </si>
  <si>
    <t>The other spreadsheets calculate values referred to by the "RW Comparison Worksheet" spreadsheet.</t>
  </si>
  <si>
    <t>Enter the information in the Spreadsheet titled "RW Comparison Worksheet".</t>
  </si>
  <si>
    <t>means entered by user</t>
  </si>
  <si>
    <t>Total Annualized Installation Cost per 1,000 Gallons of Water</t>
  </si>
  <si>
    <t>A.  Amount of Water Needed and Available in million gallons - Annual</t>
  </si>
  <si>
    <t>B.  Installation Costs (if not already installed or replaced) (a)</t>
  </si>
  <si>
    <t>Cost per 1,000 gallons of fresh water, including any pumping costs.  This is a lower bound estimate of the value of water to the operation.  The actual value is likely much higher than this value. (From I. below)</t>
  </si>
  <si>
    <t>Value of Additional Water Available from Reclaimed Water Source - Annual</t>
  </si>
  <si>
    <t>Additional Water Available from Reclaimed Water Source in million gallons per year compared to amount needed and available from NAWS- Annual:</t>
  </si>
  <si>
    <t>Value of Water Available During NAWS Water Shortage Restrictions</t>
  </si>
  <si>
    <t>Number of years every ten years when NAWS Water Shortage Restriction in Place</t>
  </si>
  <si>
    <t>Annualized amount of water available during NAWS Water Shortage Restriction Due to Reclaimed Water Use in million gallons per year</t>
  </si>
  <si>
    <t>Percent of total annual water use that is used during the months when NAWS Water Shortage Restriction in Place</t>
  </si>
  <si>
    <t>Cutback percent or percent of NAWS water use that is cut back during water restriction period:</t>
  </si>
  <si>
    <t>Row No.</t>
  </si>
  <si>
    <t>(1)</t>
  </si>
  <si>
    <t>(2)</t>
  </si>
  <si>
    <t>(3)</t>
  </si>
  <si>
    <t>(4)</t>
  </si>
  <si>
    <t>(5)</t>
  </si>
  <si>
    <t>Salvage Value of Existing Items that are replaced and included above (enter value as a negative number).  It is included as 1/5th of this value in Total Annualized Installation Cost below.</t>
  </si>
  <si>
    <t>Filter Media Replacement</t>
  </si>
  <si>
    <t>3.  What other water source(s) are available to your operation?</t>
  </si>
  <si>
    <t>5.  Has the applicant obtained, from the reclaimed water provider, the nutrient contents and chemical constituents in the reclaimed water, including nitrogen, phosphorus, potassium, trace elements including boron, and the electrical conductivity and sodium absorption ratio (sodium, chloride and magnesium) of the water?  This information should be used to assist in estimating the benefits and costs of using reclaimed water.</t>
  </si>
  <si>
    <t>If needed, for fertilizer prices go to:</t>
  </si>
  <si>
    <t>Economic Comparison of Reclaimed Water Versus Next Available Water Source For Industrial Applications</t>
  </si>
  <si>
    <t>2.0  Pumping Energy Cost - Annual</t>
  </si>
  <si>
    <t>Total pumping energy cost - Annual</t>
  </si>
  <si>
    <t>3.0  Water System Maintenance Labor Cost - Annual</t>
  </si>
  <si>
    <t xml:space="preserve">   Water System Labor Hours</t>
  </si>
  <si>
    <t xml:space="preserve">    Water Treatment Labor Hours:</t>
  </si>
  <si>
    <t>4.0  Annual Cost of Treatment Chemicals, specify chemical name</t>
  </si>
  <si>
    <t xml:space="preserve">  Item 1: Permitting Costs</t>
  </si>
  <si>
    <t>Chemical Name: Biocide</t>
  </si>
  <si>
    <t xml:space="preserve">  Treatment system - Example cost for Gravity filters is $400/square foot and pressure filters is $1000/square foot.</t>
  </si>
  <si>
    <t>Item A: Residual waste disposal</t>
  </si>
  <si>
    <t>Total Annualized O&amp;M Cost per 1,000 Gallons of Water</t>
  </si>
  <si>
    <t>Total Annual O&amp;M Cost per 1,000 Gallons of Water</t>
  </si>
  <si>
    <r>
      <t xml:space="preserve">Total Annualized Cost </t>
    </r>
    <r>
      <rPr>
        <b/>
        <sz val="10"/>
        <color rgb="FF0070C0"/>
        <rFont val="Arial"/>
        <family val="2"/>
      </rPr>
      <t>(Negative cost means cost increase associated with reclaimed water)</t>
    </r>
  </si>
  <si>
    <t>E.  Value of Additional Water Available from Reclaimed Water Source</t>
  </si>
  <si>
    <t>What is the cost per 1,000 gallons to obtain this fresh water, including any pumping costs?  This is a lower bound estimate of the value of water to the operation.  The actual value is likely much higher than this value. (This can be calculated by the user using another spreadsheet.)</t>
  </si>
  <si>
    <t>Cost per 1,000 gallons of fresh water, including any pumping costs.  This is a lower bound estimate of the value of water to the operation.  The actual value is likely much higher than this value. (From E. above)</t>
  </si>
  <si>
    <t>F.  Value of the Additional Water "Freed Up" by the Reclaimed Water Use</t>
  </si>
  <si>
    <t>G.  Value of Water Available During NAWS Water Shortage Restrictions</t>
  </si>
  <si>
    <r>
      <t xml:space="preserve">Total Annualized Cost Per 1,000 Gallons of Water  </t>
    </r>
    <r>
      <rPr>
        <b/>
        <sz val="10"/>
        <color rgb="FF0070C0"/>
        <rFont val="Arial"/>
        <family val="2"/>
      </rPr>
      <t>(Negative cost means cost increase associated with reclaimed water)</t>
    </r>
  </si>
  <si>
    <r>
      <t xml:space="preserve">Amount of fresh water that would be "freed up" due to the reclaimed water use and would be used for other reasonable / beneficial uses by the applicant during a year </t>
    </r>
    <r>
      <rPr>
        <b/>
        <sz val="10"/>
        <rFont val="Arial"/>
        <family val="2"/>
      </rPr>
      <t>in million gallons</t>
    </r>
    <r>
      <rPr>
        <sz val="10"/>
        <rFont val="Arial"/>
        <family val="2"/>
      </rPr>
      <t xml:space="preserve"> (on average)?</t>
    </r>
  </si>
  <si>
    <t>Net Benefit of Reclaimed Water Use Relative to Next Available Water Source Per 1,000 Gallons of Reclaimed Water (b)</t>
  </si>
  <si>
    <t>Total Benefit Value of Reclaimed Water per 1,000 Gallons of Reclaimed Water (Other Than Cost Savings)</t>
  </si>
  <si>
    <t xml:space="preserve">  Storage (minimum 5 days of capacity) - Example cost for Tank is $1.50/gal and for Lined Pond $0.40/gal of storage.</t>
  </si>
  <si>
    <t>NO, Stop Here</t>
  </si>
  <si>
    <t>YES, Stop Here</t>
  </si>
  <si>
    <r>
      <t xml:space="preserve">NO, continue to Question 3 and complete the </t>
    </r>
    <r>
      <rPr>
        <b/>
        <sz val="10"/>
        <rFont val="Arial"/>
        <family val="2"/>
      </rPr>
      <t>RW Comparison Worksheet</t>
    </r>
    <r>
      <rPr>
        <sz val="10"/>
        <rFont val="Arial"/>
        <family val="2"/>
      </rPr>
      <t>.</t>
    </r>
  </si>
  <si>
    <t>MODEL DISCLAIMER</t>
  </si>
  <si>
    <t xml:space="preserve">The Reclaimed Water Benefit-Cost Calculator for Industrial is to be used to provide guidance as to the economic feasibility of using reclaimed water for a specific purpose.  The values that the user will input into the model are estimates and the model results should not be the only factor in determining economic feasibility.  Instead, the model results should be viewed in the proper context of all other information submitted and relevant to the water use permit application or renewal.  </t>
  </si>
  <si>
    <t>1.0  Payments to Utility Company and, if applicable, to NAWS water utility</t>
  </si>
  <si>
    <t xml:space="preserve"> </t>
  </si>
  <si>
    <t>1.  Is reclaimed water service available to your operation?   If Yes, continue to Question 2.  If No, Stop Here.</t>
  </si>
  <si>
    <t>2.  Is reclaimed water the only water source available to your operation?   If Yes, Stop Here.  If No, continue to Question 3 and complete the RW Comparison Worksheet.</t>
  </si>
  <si>
    <t>Reclaimed Water Used Instead &amp; Other Sources if Applicable (RW/Other)</t>
  </si>
  <si>
    <t>NAWS Minus RW/Other (Except A. which is RW/Other minus NAWS)</t>
  </si>
  <si>
    <t>(a)  The replacement cost of existing items within five years of the end of their useful lives should be included in this list as if purchased new. The remaining or "salvage" value of these existing items may be entered as indicated below.  Do not forget to consider the cost of the backup water supply in Column (4) should reclaimed water be temporarily unavailable.  The user may enter all appropriate names of cost items in Column (2), Rows 5 to 12.</t>
  </si>
  <si>
    <t xml:space="preserve">  Item 4:</t>
  </si>
  <si>
    <t>Item d replaced:</t>
  </si>
  <si>
    <t>Percent of water needed and available from NAWS that will be "freed up" and used for other purposes when reclaimed water used (% of water amount entered in Row 2, Column (3)):</t>
  </si>
  <si>
    <t>Value of "freed up" NAWS water - Annual</t>
  </si>
  <si>
    <t>Net Benefit of Reclaimed Water Use Relative to Next Available Water Source - Annual (b)</t>
  </si>
  <si>
    <t>(d)  Net Benefit is the sum of the benefits minus the sum of the costs of RW/Other.  These are benefits and costs when compared to the Next Available Water Source (NAWS).  A positive number means the estimated value of the total benefit of RW/Other is greater than the estimated value of the total cost of RW/Other.  A negative number means the estimated value of the total benefit of RW/Other is less than the estimated value of the total cost of RW/Other.</t>
  </si>
  <si>
    <r>
      <t>The example values used in the models and referenced in the accompanying report are purely illustrative for the purposes of this study presentation only.  Readers and users are advised to develop proper estimates of costs and benefits that would be appropriate for their individual site(s).  Except where explicitly directed (</t>
    </r>
    <r>
      <rPr>
        <i/>
        <sz val="11"/>
        <rFont val="Arial"/>
        <family val="2"/>
      </rPr>
      <t>e.g.</t>
    </r>
    <r>
      <rPr>
        <sz val="11"/>
        <rFont val="Arial"/>
        <family val="2"/>
      </rPr>
      <t>, to obtain the proper values of nitrogen fertilizer and fuel costs from specific websites), the example values provided in the model and in this report are NOT “default” values.</t>
    </r>
  </si>
  <si>
    <t>Reclaimed Water Benefit Cost Calculator for Industrial Applications - Worksheet Instructions</t>
  </si>
  <si>
    <t>Reclaimed Water Benefit-Cost Calculator for Industrial Applications</t>
  </si>
  <si>
    <t>For information regarding how to use this Reclaimed Water Benefit-Cost Calculator for Industrial Applications, please read Chapter 4.0 Industrial / Commercial Reclaimed Water Users beginning on page 4-25 found in the document titled "Economic Feasibility of Reclaimed Water Use by Non-Utility Water Use Permittees and Applicants", Final Report, June 2010, prepared by Hazen and Sawyer for the Southwest Florida Water Management District, Brooksville, Florida.</t>
  </si>
  <si>
    <t>Prepared by:  Hazen and Sawyer, July 8, 2010</t>
  </si>
</sst>
</file>

<file path=xl/styles.xml><?xml version="1.0" encoding="utf-8"?>
<styleSheet xmlns="http://schemas.openxmlformats.org/spreadsheetml/2006/main">
  <numFmts count="8">
    <numFmt numFmtId="5" formatCode="&quot;$&quot;#,##0_);\(&quot;$&quot;#,##0\)"/>
    <numFmt numFmtId="164" formatCode="&quot;$&quot;#,##0"/>
    <numFmt numFmtId="165" formatCode="&quot;$&quot;#,##0.00"/>
    <numFmt numFmtId="166" formatCode="&quot;$&quot;#,##0.000"/>
    <numFmt numFmtId="167" formatCode="&quot;$&quot;#,##0.0000"/>
    <numFmt numFmtId="168" formatCode="0.0000"/>
    <numFmt numFmtId="169" formatCode="0.000"/>
    <numFmt numFmtId="170" formatCode="0.0"/>
  </numFmts>
  <fonts count="31">
    <font>
      <sz val="10"/>
      <name val="Arial"/>
    </font>
    <font>
      <b/>
      <sz val="18"/>
      <name val="Arial"/>
      <family val="2"/>
    </font>
    <font>
      <b/>
      <sz val="12"/>
      <name val="Arial"/>
      <family val="2"/>
    </font>
    <font>
      <sz val="10"/>
      <name val="Arial"/>
      <family val="2"/>
    </font>
    <font>
      <sz val="10"/>
      <name val="Arial"/>
      <family val="2"/>
    </font>
    <font>
      <b/>
      <sz val="10"/>
      <name val="Arial"/>
      <family val="2"/>
    </font>
    <font>
      <sz val="8"/>
      <name val="Arial"/>
      <family val="2"/>
    </font>
    <font>
      <u/>
      <sz val="10"/>
      <name val="Arial"/>
      <family val="2"/>
    </font>
    <font>
      <u/>
      <sz val="10"/>
      <color theme="10"/>
      <name val="Arial"/>
      <family val="2"/>
    </font>
    <font>
      <sz val="10"/>
      <color rgb="FFFF0000"/>
      <name val="Arial"/>
      <family val="2"/>
    </font>
    <font>
      <b/>
      <sz val="10"/>
      <color rgb="FFFF0000"/>
      <name val="Arial"/>
      <family val="2"/>
    </font>
    <font>
      <b/>
      <sz val="14"/>
      <name val="Arial"/>
      <family val="2"/>
    </font>
    <font>
      <b/>
      <u/>
      <sz val="10"/>
      <color theme="10"/>
      <name val="Arial"/>
      <family val="2"/>
    </font>
    <font>
      <b/>
      <i/>
      <sz val="14"/>
      <name val="Arial"/>
      <family val="2"/>
    </font>
    <font>
      <i/>
      <sz val="14"/>
      <name val="Arial"/>
      <family val="2"/>
    </font>
    <font>
      <b/>
      <sz val="14"/>
      <color rgb="FF0070C0"/>
      <name val="Arial"/>
      <family val="2"/>
    </font>
    <font>
      <b/>
      <sz val="11"/>
      <name val="Arial"/>
      <family val="2"/>
    </font>
    <font>
      <b/>
      <sz val="9"/>
      <name val="Arial"/>
      <family val="2"/>
    </font>
    <font>
      <sz val="14"/>
      <name val="Arial"/>
      <family val="2"/>
    </font>
    <font>
      <b/>
      <i/>
      <sz val="10"/>
      <name val="Arial"/>
      <family val="2"/>
    </font>
    <font>
      <b/>
      <sz val="10"/>
      <color rgb="FF0070C0"/>
      <name val="Arial"/>
      <family val="2"/>
    </font>
    <font>
      <sz val="12"/>
      <name val="Arial"/>
      <family val="2"/>
    </font>
    <font>
      <b/>
      <i/>
      <sz val="12"/>
      <name val="Arial"/>
      <family val="2"/>
    </font>
    <font>
      <b/>
      <sz val="16"/>
      <name val="Arial"/>
      <family val="2"/>
    </font>
    <font>
      <sz val="16"/>
      <name val="Arial"/>
      <family val="2"/>
    </font>
    <font>
      <sz val="10"/>
      <name val="Arial"/>
      <family val="2"/>
    </font>
    <font>
      <b/>
      <sz val="20"/>
      <name val="Arial"/>
      <family val="2"/>
    </font>
    <font>
      <sz val="11"/>
      <name val="Arial"/>
      <family val="2"/>
    </font>
    <font>
      <i/>
      <sz val="11"/>
      <name val="Arial"/>
      <family val="2"/>
    </font>
    <font>
      <sz val="9"/>
      <color indexed="81"/>
      <name val="Tahoma"/>
      <family val="2"/>
    </font>
    <font>
      <b/>
      <sz val="9"/>
      <color indexed="81"/>
      <name val="Tahoma"/>
      <family val="2"/>
    </font>
  </fonts>
  <fills count="14">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C5D9F1"/>
        <bgColor indexed="64"/>
      </patternFill>
    </fill>
    <fill>
      <patternFill patternType="solid">
        <fgColor rgb="FF00B0F0"/>
        <bgColor indexed="64"/>
      </patternFill>
    </fill>
    <fill>
      <patternFill patternType="lightGray"/>
    </fill>
    <fill>
      <patternFill patternType="solid">
        <fgColor theme="5" tint="0.59999389629810485"/>
        <bgColor indexed="64"/>
      </patternFill>
    </fill>
  </fills>
  <borders count="36">
    <border>
      <left/>
      <right/>
      <top/>
      <bottom/>
      <diagonal/>
    </border>
    <border>
      <left/>
      <right/>
      <top style="double">
        <color indexed="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ck">
        <color indexed="64"/>
      </top>
      <bottom/>
      <diagonal/>
    </border>
    <border>
      <left/>
      <right style="thin">
        <color indexed="64"/>
      </right>
      <top style="thin">
        <color indexed="64"/>
      </top>
      <bottom style="thick">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s>
  <cellStyleXfs count="11">
    <xf numFmtId="0" fontId="0" fillId="0" borderId="0">
      <alignment vertical="top"/>
    </xf>
    <xf numFmtId="3" fontId="4" fillId="0" borderId="0" applyFont="0" applyFill="0" applyBorder="0" applyAlignment="0" applyProtection="0"/>
    <xf numFmtId="5" fontId="4" fillId="0" borderId="0" applyFont="0" applyFill="0" applyBorder="0" applyAlignment="0" applyProtection="0"/>
    <xf numFmtId="0" fontId="4" fillId="0" borderId="0" applyFont="0" applyFill="0" applyBorder="0" applyAlignment="0" applyProtection="0"/>
    <xf numFmtId="2" fontId="4" fillId="0" borderId="0" applyFont="0" applyFill="0" applyBorder="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8" fillId="0" borderId="0" applyNumberFormat="0" applyFill="0" applyBorder="0" applyAlignment="0" applyProtection="0">
      <alignment vertical="top"/>
      <protection locked="0"/>
    </xf>
    <xf numFmtId="0" fontId="4" fillId="0" borderId="1" applyNumberFormat="0" applyFont="0" applyBorder="0" applyAlignment="0" applyProtection="0"/>
    <xf numFmtId="0" fontId="3" fillId="0" borderId="0"/>
    <xf numFmtId="0" fontId="25" fillId="0" borderId="0"/>
  </cellStyleXfs>
  <cellXfs count="280">
    <xf numFmtId="0" fontId="0" fillId="0" borderId="0" xfId="0" applyAlignment="1"/>
    <xf numFmtId="0" fontId="0" fillId="0" borderId="0" xfId="0" applyBorder="1" applyAlignment="1"/>
    <xf numFmtId="0" fontId="3" fillId="0" borderId="0" xfId="0" applyFont="1" applyAlignment="1"/>
    <xf numFmtId="0" fontId="3" fillId="0" borderId="2" xfId="0" applyFont="1" applyBorder="1" applyAlignment="1">
      <alignment wrapText="1"/>
    </xf>
    <xf numFmtId="0" fontId="0" fillId="0" borderId="2" xfId="0" applyBorder="1" applyAlignment="1"/>
    <xf numFmtId="0" fontId="0" fillId="4" borderId="2" xfId="0" applyFill="1" applyBorder="1" applyAlignment="1"/>
    <xf numFmtId="165" fontId="0" fillId="5" borderId="2" xfId="0" applyNumberFormat="1" applyFill="1" applyBorder="1" applyAlignment="1" applyProtection="1"/>
    <xf numFmtId="0" fontId="5" fillId="0" borderId="0" xfId="0" applyFont="1" applyAlignment="1"/>
    <xf numFmtId="0" fontId="0" fillId="0" borderId="0" xfId="0" applyAlignment="1"/>
    <xf numFmtId="0" fontId="3" fillId="0" borderId="2" xfId="0" applyFont="1" applyBorder="1" applyAlignment="1"/>
    <xf numFmtId="0" fontId="0" fillId="0" borderId="0" xfId="0" applyAlignment="1"/>
    <xf numFmtId="0" fontId="5" fillId="0" borderId="0" xfId="0" applyFont="1" applyAlignment="1">
      <alignment horizontal="center"/>
    </xf>
    <xf numFmtId="0" fontId="5" fillId="0" borderId="0" xfId="0" applyFont="1" applyAlignment="1">
      <alignment horizontal="center" wrapText="1"/>
    </xf>
    <xf numFmtId="2" fontId="0" fillId="7" borderId="2" xfId="0" applyNumberFormat="1" applyFill="1" applyBorder="1" applyAlignment="1"/>
    <xf numFmtId="165" fontId="0" fillId="0" borderId="2" xfId="0" applyNumberFormat="1" applyBorder="1" applyAlignment="1"/>
    <xf numFmtId="0" fontId="3" fillId="0" borderId="8" xfId="0" applyFont="1" applyFill="1" applyBorder="1" applyAlignment="1"/>
    <xf numFmtId="0" fontId="0" fillId="0" borderId="0" xfId="0" applyAlignment="1"/>
    <xf numFmtId="168" fontId="0" fillId="0" borderId="0" xfId="0" applyNumberFormat="1" applyAlignment="1"/>
    <xf numFmtId="2" fontId="0" fillId="0" borderId="0" xfId="0" applyNumberFormat="1" applyAlignment="1"/>
    <xf numFmtId="0" fontId="0" fillId="8" borderId="2" xfId="0" applyFill="1" applyBorder="1" applyAlignment="1"/>
    <xf numFmtId="2" fontId="0" fillId="8" borderId="2" xfId="0" applyNumberFormat="1" applyFill="1" applyBorder="1" applyAlignment="1"/>
    <xf numFmtId="165" fontId="0" fillId="8" borderId="2" xfId="0" applyNumberFormat="1" applyFill="1" applyBorder="1" applyAlignment="1"/>
    <xf numFmtId="0" fontId="0" fillId="0" borderId="0" xfId="0" applyAlignment="1"/>
    <xf numFmtId="169" fontId="0" fillId="8" borderId="2" xfId="0" applyNumberFormat="1" applyFill="1" applyBorder="1" applyAlignment="1"/>
    <xf numFmtId="2" fontId="0" fillId="8" borderId="9" xfId="0" applyNumberFormat="1" applyFill="1" applyBorder="1" applyAlignment="1"/>
    <xf numFmtId="2" fontId="10" fillId="7" borderId="2" xfId="0" applyNumberFormat="1" applyFont="1" applyFill="1" applyBorder="1" applyAlignment="1"/>
    <xf numFmtId="0" fontId="0" fillId="3" borderId="2" xfId="0" applyFill="1" applyBorder="1" applyAlignment="1"/>
    <xf numFmtId="165" fontId="0" fillId="3" borderId="2" xfId="0" applyNumberFormat="1" applyFill="1" applyBorder="1" applyAlignment="1"/>
    <xf numFmtId="0" fontId="0" fillId="9" borderId="2" xfId="0" applyFill="1" applyBorder="1" applyAlignment="1"/>
    <xf numFmtId="166" fontId="0" fillId="0" borderId="2" xfId="0" applyNumberFormat="1" applyBorder="1" applyAlignment="1"/>
    <xf numFmtId="165" fontId="3" fillId="2" borderId="15" xfId="0" applyNumberFormat="1" applyFont="1" applyFill="1" applyBorder="1" applyAlignment="1" applyProtection="1">
      <alignment horizontal="center"/>
      <protection locked="0"/>
    </xf>
    <xf numFmtId="0" fontId="0" fillId="0" borderId="0" xfId="0" applyAlignment="1"/>
    <xf numFmtId="0" fontId="0" fillId="0" borderId="0" xfId="0" applyAlignment="1" applyProtection="1">
      <protection locked="0"/>
    </xf>
    <xf numFmtId="0" fontId="2" fillId="0" borderId="2" xfId="0" applyFont="1" applyBorder="1" applyAlignment="1" applyProtection="1">
      <alignment horizontal="center" wrapText="1"/>
      <protection locked="0"/>
    </xf>
    <xf numFmtId="0" fontId="0" fillId="12" borderId="2" xfId="0" applyFill="1" applyBorder="1" applyAlignment="1" applyProtection="1">
      <alignment wrapText="1"/>
      <protection locked="0"/>
    </xf>
    <xf numFmtId="0" fontId="5" fillId="0" borderId="3" xfId="0" applyFont="1" applyBorder="1" applyAlignment="1" applyProtection="1">
      <alignment horizontal="center" wrapText="1"/>
      <protection locked="0"/>
    </xf>
    <xf numFmtId="164" fontId="0" fillId="4" borderId="2" xfId="0" applyNumberFormat="1" applyFill="1" applyBorder="1" applyAlignment="1" applyProtection="1">
      <alignment wrapText="1"/>
      <protection locked="0"/>
    </xf>
    <xf numFmtId="0" fontId="0" fillId="12" borderId="3" xfId="0" applyFill="1" applyBorder="1" applyAlignment="1" applyProtection="1">
      <alignment wrapText="1"/>
      <protection locked="0"/>
    </xf>
    <xf numFmtId="164" fontId="3" fillId="5" borderId="2" xfId="0" applyNumberFormat="1" applyFont="1" applyFill="1" applyBorder="1" applyAlignment="1" applyProtection="1">
      <protection locked="0"/>
    </xf>
    <xf numFmtId="0" fontId="0" fillId="12" borderId="8" xfId="0" applyFill="1" applyBorder="1" applyAlignment="1" applyProtection="1">
      <alignment wrapText="1"/>
      <protection locked="0"/>
    </xf>
    <xf numFmtId="0" fontId="3" fillId="4" borderId="2" xfId="0" applyFont="1" applyFill="1" applyBorder="1" applyAlignment="1" applyProtection="1">
      <alignment wrapText="1"/>
      <protection locked="0"/>
    </xf>
    <xf numFmtId="0" fontId="5" fillId="0" borderId="2" xfId="0" applyFont="1" applyBorder="1" applyAlignment="1" applyProtection="1">
      <alignment wrapText="1"/>
      <protection locked="0"/>
    </xf>
    <xf numFmtId="10" fontId="0" fillId="4" borderId="2" xfId="0" applyNumberFormat="1" applyFill="1" applyBorder="1" applyAlignment="1" applyProtection="1">
      <alignment wrapText="1"/>
      <protection locked="0"/>
    </xf>
    <xf numFmtId="0" fontId="0" fillId="4" borderId="2" xfId="0" applyFill="1" applyBorder="1" applyAlignment="1" applyProtection="1">
      <alignment wrapText="1"/>
      <protection locked="0"/>
    </xf>
    <xf numFmtId="0" fontId="5" fillId="0" borderId="19" xfId="0" applyFont="1" applyBorder="1" applyAlignment="1" applyProtection="1">
      <protection locked="0"/>
    </xf>
    <xf numFmtId="0" fontId="0" fillId="0" borderId="16" xfId="0" applyBorder="1" applyAlignment="1" applyProtection="1">
      <protection locked="0"/>
    </xf>
    <xf numFmtId="0" fontId="0" fillId="0" borderId="14" xfId="0" applyBorder="1" applyAlignment="1" applyProtection="1">
      <protection locked="0"/>
    </xf>
    <xf numFmtId="0" fontId="3" fillId="0" borderId="9" xfId="0" applyFont="1" applyBorder="1" applyAlignment="1" applyProtection="1">
      <alignment horizontal="right"/>
      <protection locked="0"/>
    </xf>
    <xf numFmtId="0" fontId="3" fillId="0" borderId="0" xfId="0" applyFont="1" applyBorder="1" applyAlignment="1" applyProtection="1">
      <alignment horizontal="right"/>
      <protection locked="0"/>
    </xf>
    <xf numFmtId="0" fontId="12" fillId="0" borderId="0" xfId="7" applyFont="1" applyBorder="1" applyAlignment="1" applyProtection="1">
      <protection locked="0"/>
    </xf>
    <xf numFmtId="0" fontId="0" fillId="0" borderId="0" xfId="0" applyBorder="1" applyAlignment="1" applyProtection="1">
      <protection locked="0"/>
    </xf>
    <xf numFmtId="0" fontId="5" fillId="0" borderId="0" xfId="0" applyFont="1" applyBorder="1" applyAlignment="1" applyProtection="1">
      <protection locked="0"/>
    </xf>
    <xf numFmtId="0" fontId="0" fillId="4" borderId="3" xfId="0" applyFill="1" applyBorder="1" applyAlignment="1" applyProtection="1">
      <alignment wrapText="1"/>
      <protection locked="0"/>
    </xf>
    <xf numFmtId="0" fontId="3" fillId="0" borderId="9" xfId="0" applyFont="1" applyBorder="1" applyAlignment="1" applyProtection="1">
      <protection locked="0"/>
    </xf>
    <xf numFmtId="166" fontId="3" fillId="0" borderId="9" xfId="0" applyNumberFormat="1" applyFont="1" applyBorder="1" applyAlignment="1" applyProtection="1">
      <alignment horizontal="right"/>
      <protection locked="0"/>
    </xf>
    <xf numFmtId="0" fontId="8" fillId="0" borderId="0" xfId="7" applyBorder="1" applyAlignment="1" applyProtection="1">
      <protection locked="0"/>
    </xf>
    <xf numFmtId="166" fontId="3" fillId="0" borderId="18" xfId="0" applyNumberFormat="1" applyFont="1" applyBorder="1" applyAlignment="1" applyProtection="1">
      <alignment horizontal="right"/>
      <protection locked="0"/>
    </xf>
    <xf numFmtId="0" fontId="3" fillId="0" borderId="4" xfId="0" applyFont="1" applyBorder="1" applyAlignment="1" applyProtection="1">
      <alignment horizontal="right"/>
      <protection locked="0"/>
    </xf>
    <xf numFmtId="0" fontId="12" fillId="0" borderId="4" xfId="7" applyFont="1" applyBorder="1" applyAlignment="1" applyProtection="1">
      <protection locked="0"/>
    </xf>
    <xf numFmtId="0" fontId="0" fillId="0" borderId="4" xfId="0" applyBorder="1" applyAlignment="1" applyProtection="1">
      <protection locked="0"/>
    </xf>
    <xf numFmtId="0" fontId="5" fillId="0" borderId="4" xfId="0" applyFont="1" applyBorder="1" applyAlignment="1" applyProtection="1">
      <protection locked="0"/>
    </xf>
    <xf numFmtId="0" fontId="0" fillId="12" borderId="15" xfId="0" applyFill="1" applyBorder="1" applyAlignment="1" applyProtection="1">
      <alignment wrapText="1"/>
      <protection locked="0"/>
    </xf>
    <xf numFmtId="0" fontId="3" fillId="0" borderId="2" xfId="0" applyFont="1" applyFill="1" applyBorder="1" applyAlignment="1" applyProtection="1">
      <alignment horizontal="right" wrapText="1"/>
      <protection locked="0"/>
    </xf>
    <xf numFmtId="0" fontId="3" fillId="0" borderId="0" xfId="0" applyFont="1" applyAlignment="1" applyProtection="1">
      <alignment horizontal="left"/>
      <protection locked="0"/>
    </xf>
    <xf numFmtId="0" fontId="0" fillId="4" borderId="2" xfId="0" applyFill="1" applyBorder="1" applyAlignment="1" applyProtection="1">
      <protection locked="0"/>
    </xf>
    <xf numFmtId="0" fontId="8" fillId="0" borderId="0" xfId="7" applyAlignment="1" applyProtection="1">
      <alignment horizontal="left"/>
      <protection locked="0"/>
    </xf>
    <xf numFmtId="0" fontId="5" fillId="0" borderId="0" xfId="0" applyFont="1" applyAlignment="1" applyProtection="1">
      <protection locked="0"/>
    </xf>
    <xf numFmtId="0" fontId="3" fillId="3" borderId="2" xfId="0" applyFont="1" applyFill="1" applyBorder="1" applyAlignment="1" applyProtection="1">
      <alignment horizontal="right" wrapText="1"/>
      <protection locked="0"/>
    </xf>
    <xf numFmtId="0" fontId="3" fillId="3" borderId="2" xfId="0" applyFont="1" applyFill="1" applyBorder="1" applyAlignment="1" applyProtection="1">
      <alignment horizontal="right"/>
      <protection locked="0"/>
    </xf>
    <xf numFmtId="0" fontId="3" fillId="0" borderId="2" xfId="0" applyFont="1" applyBorder="1" applyAlignment="1" applyProtection="1">
      <alignment horizontal="right"/>
      <protection locked="0"/>
    </xf>
    <xf numFmtId="165" fontId="3" fillId="0" borderId="2" xfId="0" applyNumberFormat="1" applyFont="1" applyFill="1" applyBorder="1" applyAlignment="1" applyProtection="1">
      <alignment horizontal="center"/>
      <protection locked="0"/>
    </xf>
    <xf numFmtId="0" fontId="0" fillId="0" borderId="0" xfId="0" applyAlignment="1" applyProtection="1">
      <alignment wrapText="1"/>
      <protection locked="0"/>
    </xf>
    <xf numFmtId="169" fontId="0" fillId="0" borderId="2" xfId="0" applyNumberFormat="1" applyBorder="1" applyAlignment="1" applyProtection="1">
      <protection locked="0"/>
    </xf>
    <xf numFmtId="165" fontId="7" fillId="0" borderId="2" xfId="0" applyNumberFormat="1" applyFont="1" applyFill="1" applyBorder="1" applyAlignment="1" applyProtection="1">
      <alignment horizontal="center"/>
      <protection locked="0"/>
    </xf>
    <xf numFmtId="165" fontId="0" fillId="4" borderId="2" xfId="0" applyNumberFormat="1" applyFill="1" applyBorder="1" applyAlignment="1" applyProtection="1">
      <protection locked="0"/>
    </xf>
    <xf numFmtId="0" fontId="9" fillId="0" borderId="2" xfId="0" applyFont="1" applyBorder="1" applyAlignment="1" applyProtection="1">
      <protection locked="0"/>
    </xf>
    <xf numFmtId="165" fontId="0" fillId="0" borderId="2" xfId="0" applyNumberFormat="1" applyBorder="1" applyAlignment="1" applyProtection="1">
      <alignment horizontal="center"/>
      <protection locked="0"/>
    </xf>
    <xf numFmtId="169" fontId="3" fillId="0" borderId="2" xfId="7" applyNumberFormat="1" applyFont="1" applyBorder="1" applyAlignment="1" applyProtection="1">
      <alignment horizontal="right"/>
      <protection locked="0"/>
    </xf>
    <xf numFmtId="0" fontId="5" fillId="0" borderId="2" xfId="0" applyFont="1" applyFill="1" applyBorder="1" applyAlignment="1" applyProtection="1">
      <protection locked="0"/>
    </xf>
    <xf numFmtId="164" fontId="0" fillId="4" borderId="2" xfId="0" applyNumberFormat="1" applyFill="1" applyBorder="1" applyAlignment="1" applyProtection="1">
      <protection locked="0"/>
    </xf>
    <xf numFmtId="168" fontId="0" fillId="0" borderId="2" xfId="0" applyNumberFormat="1" applyBorder="1" applyAlignment="1" applyProtection="1">
      <protection locked="0"/>
    </xf>
    <xf numFmtId="0" fontId="5" fillId="3" borderId="2" xfId="0" applyFont="1" applyFill="1" applyBorder="1" applyAlignment="1" applyProtection="1">
      <alignment wrapText="1"/>
      <protection locked="0"/>
    </xf>
    <xf numFmtId="167" fontId="0" fillId="0" borderId="2" xfId="0" applyNumberFormat="1" applyBorder="1" applyAlignment="1" applyProtection="1">
      <alignment horizontal="center"/>
      <protection locked="0"/>
    </xf>
    <xf numFmtId="0" fontId="5" fillId="3" borderId="8" xfId="0" applyFont="1" applyFill="1" applyBorder="1" applyAlignment="1" applyProtection="1">
      <protection locked="0"/>
    </xf>
    <xf numFmtId="0" fontId="3" fillId="10" borderId="2" xfId="0" applyFont="1" applyFill="1" applyBorder="1" applyAlignment="1" applyProtection="1">
      <alignment horizontal="right" wrapText="1"/>
      <protection locked="0"/>
    </xf>
    <xf numFmtId="0" fontId="3" fillId="4" borderId="2" xfId="0" applyFont="1" applyFill="1" applyBorder="1" applyAlignment="1" applyProtection="1">
      <protection locked="0"/>
    </xf>
    <xf numFmtId="165" fontId="0" fillId="0" borderId="0" xfId="0" applyNumberFormat="1" applyBorder="1" applyAlignment="1" applyProtection="1">
      <alignment wrapText="1"/>
      <protection locked="0"/>
    </xf>
    <xf numFmtId="164" fontId="0" fillId="5" borderId="2" xfId="0" applyNumberFormat="1" applyFill="1" applyBorder="1" applyAlignment="1" applyProtection="1">
      <alignment wrapText="1"/>
    </xf>
    <xf numFmtId="0" fontId="0" fillId="10" borderId="2" xfId="0" applyFill="1" applyBorder="1" applyAlignment="1" applyProtection="1">
      <alignment horizontal="right" wrapText="1"/>
    </xf>
    <xf numFmtId="0" fontId="0" fillId="10" borderId="3" xfId="0" applyFill="1" applyBorder="1" applyAlignment="1" applyProtection="1">
      <alignment horizontal="right" wrapText="1"/>
    </xf>
    <xf numFmtId="165" fontId="5" fillId="10" borderId="2" xfId="0" applyNumberFormat="1" applyFont="1" applyFill="1" applyBorder="1" applyAlignment="1" applyProtection="1"/>
    <xf numFmtId="164" fontId="5" fillId="6" borderId="2" xfId="0" applyNumberFormat="1" applyFont="1" applyFill="1" applyBorder="1" applyAlignment="1" applyProtection="1"/>
    <xf numFmtId="164" fontId="5" fillId="10" borderId="2" xfId="0" applyNumberFormat="1" applyFont="1" applyFill="1" applyBorder="1" applyAlignment="1" applyProtection="1">
      <alignment wrapText="1"/>
    </xf>
    <xf numFmtId="164" fontId="11" fillId="10" borderId="3" xfId="0" applyNumberFormat="1" applyFont="1" applyFill="1" applyBorder="1" applyAlignment="1" applyProtection="1"/>
    <xf numFmtId="164" fontId="11" fillId="10" borderId="2" xfId="0" applyNumberFormat="1" applyFont="1" applyFill="1" applyBorder="1" applyAlignment="1" applyProtection="1"/>
    <xf numFmtId="164" fontId="11" fillId="10" borderId="10" xfId="0" applyNumberFormat="1" applyFont="1" applyFill="1" applyBorder="1" applyAlignment="1" applyProtection="1"/>
    <xf numFmtId="165" fontId="11" fillId="10" borderId="3" xfId="0" applyNumberFormat="1" applyFont="1" applyFill="1" applyBorder="1" applyAlignment="1" applyProtection="1"/>
    <xf numFmtId="0" fontId="17" fillId="0" borderId="3" xfId="0" applyFont="1" applyBorder="1" applyAlignment="1" applyProtection="1">
      <alignment horizontal="center" wrapText="1"/>
      <protection locked="0"/>
    </xf>
    <xf numFmtId="0" fontId="0" fillId="0" borderId="20" xfId="0" applyBorder="1" applyAlignment="1" applyProtection="1">
      <protection locked="0"/>
    </xf>
    <xf numFmtId="167" fontId="0" fillId="0" borderId="16" xfId="0" quotePrefix="1" applyNumberFormat="1" applyBorder="1" applyAlignment="1" applyProtection="1">
      <alignment horizontal="left"/>
      <protection locked="0"/>
    </xf>
    <xf numFmtId="0" fontId="5" fillId="0" borderId="16" xfId="0" applyFont="1" applyBorder="1" applyAlignment="1" applyProtection="1">
      <protection locked="0"/>
    </xf>
    <xf numFmtId="2" fontId="5" fillId="0" borderId="9" xfId="0" applyNumberFormat="1" applyFont="1" applyBorder="1" applyAlignment="1" applyProtection="1">
      <protection locked="0"/>
    </xf>
    <xf numFmtId="0" fontId="5" fillId="0" borderId="9" xfId="0" applyFont="1" applyBorder="1" applyAlignment="1" applyProtection="1">
      <protection locked="0"/>
    </xf>
    <xf numFmtId="0" fontId="0" fillId="0" borderId="16" xfId="0" applyBorder="1" applyAlignment="1"/>
    <xf numFmtId="0" fontId="0" fillId="0" borderId="14" xfId="0" applyBorder="1" applyAlignment="1"/>
    <xf numFmtId="0" fontId="0" fillId="5" borderId="9" xfId="0" applyFill="1" applyBorder="1" applyAlignment="1" applyProtection="1">
      <protection locked="0"/>
    </xf>
    <xf numFmtId="0" fontId="3" fillId="0" borderId="0" xfId="0" applyFont="1" applyBorder="1" applyAlignment="1" applyProtection="1">
      <protection locked="0"/>
    </xf>
    <xf numFmtId="0" fontId="0" fillId="0" borderId="20" xfId="0" applyBorder="1" applyAlignment="1"/>
    <xf numFmtId="0" fontId="0" fillId="4" borderId="9" xfId="0" applyFill="1" applyBorder="1" applyAlignment="1" applyProtection="1">
      <protection locked="0"/>
    </xf>
    <xf numFmtId="0" fontId="0" fillId="2" borderId="9" xfId="0" applyFill="1" applyBorder="1" applyAlignment="1" applyProtection="1">
      <protection locked="0"/>
    </xf>
    <xf numFmtId="0" fontId="3" fillId="0" borderId="4" xfId="0" applyFont="1" applyBorder="1" applyAlignment="1" applyProtection="1">
      <protection locked="0"/>
    </xf>
    <xf numFmtId="0" fontId="0" fillId="5" borderId="19" xfId="0" applyFill="1" applyBorder="1" applyAlignment="1" applyProtection="1">
      <protection locked="0"/>
    </xf>
    <xf numFmtId="0" fontId="3" fillId="0" borderId="16" xfId="0" applyFont="1" applyBorder="1" applyAlignment="1" applyProtection="1">
      <protection locked="0"/>
    </xf>
    <xf numFmtId="0" fontId="0" fillId="0" borderId="21" xfId="0" applyBorder="1" applyAlignment="1" applyProtection="1">
      <protection locked="0"/>
    </xf>
    <xf numFmtId="0" fontId="0" fillId="11" borderId="9" xfId="0" applyFill="1" applyBorder="1" applyAlignment="1" applyProtection="1">
      <protection locked="0"/>
    </xf>
    <xf numFmtId="0" fontId="0" fillId="0" borderId="9" xfId="0" applyBorder="1" applyAlignment="1" applyProtection="1">
      <protection locked="0"/>
    </xf>
    <xf numFmtId="0" fontId="3" fillId="0" borderId="0" xfId="0" applyFont="1" applyBorder="1" applyAlignment="1">
      <alignment horizontal="left" wrapText="1"/>
    </xf>
    <xf numFmtId="0" fontId="0" fillId="0" borderId="0" xfId="0" applyAlignment="1">
      <alignment horizontal="center" wrapText="1"/>
    </xf>
    <xf numFmtId="0" fontId="11" fillId="13" borderId="2" xfId="0" applyFont="1" applyFill="1" applyBorder="1" applyAlignment="1" applyProtection="1">
      <alignment wrapText="1"/>
      <protection locked="0"/>
    </xf>
    <xf numFmtId="0" fontId="18" fillId="12" borderId="8" xfId="0" applyFont="1" applyFill="1" applyBorder="1" applyAlignment="1" applyProtection="1">
      <alignment wrapText="1"/>
      <protection locked="0"/>
    </xf>
    <xf numFmtId="0" fontId="11" fillId="13" borderId="3" xfId="0" applyFont="1" applyFill="1" applyBorder="1" applyAlignment="1" applyProtection="1">
      <protection locked="0"/>
    </xf>
    <xf numFmtId="0" fontId="15" fillId="13" borderId="3" xfId="0" applyFont="1" applyFill="1" applyBorder="1" applyAlignment="1" applyProtection="1">
      <alignment wrapText="1"/>
      <protection locked="0"/>
    </xf>
    <xf numFmtId="164" fontId="1" fillId="10" borderId="23" xfId="0" applyNumberFormat="1" applyFont="1" applyFill="1" applyBorder="1" applyAlignment="1" applyProtection="1"/>
    <xf numFmtId="10" fontId="0" fillId="11" borderId="0" xfId="0" applyNumberFormat="1" applyFill="1" applyBorder="1" applyAlignment="1" applyProtection="1"/>
    <xf numFmtId="0" fontId="3" fillId="0" borderId="0" xfId="0" applyFont="1" applyBorder="1" applyAlignment="1" applyProtection="1">
      <alignment wrapText="1"/>
      <protection locked="0"/>
    </xf>
    <xf numFmtId="0" fontId="0" fillId="0" borderId="0" xfId="0" applyBorder="1" applyAlignment="1">
      <alignment wrapText="1"/>
    </xf>
    <xf numFmtId="0" fontId="19" fillId="3" borderId="2" xfId="0" applyFont="1" applyFill="1" applyBorder="1" applyAlignment="1" applyProtection="1">
      <alignment wrapText="1"/>
      <protection locked="0"/>
    </xf>
    <xf numFmtId="0" fontId="3" fillId="3" borderId="5" xfId="0" applyFont="1" applyFill="1" applyBorder="1" applyAlignment="1" applyProtection="1">
      <alignment wrapText="1"/>
      <protection locked="0"/>
    </xf>
    <xf numFmtId="0" fontId="3" fillId="3" borderId="2" xfId="0" applyFont="1" applyFill="1" applyBorder="1" applyAlignment="1" applyProtection="1">
      <alignment wrapText="1"/>
      <protection locked="0"/>
    </xf>
    <xf numFmtId="165" fontId="0" fillId="0" borderId="0" xfId="0" applyNumberFormat="1" applyAlignment="1" applyProtection="1">
      <protection locked="0"/>
    </xf>
    <xf numFmtId="0" fontId="15" fillId="13" borderId="10" xfId="0" applyFont="1" applyFill="1" applyBorder="1" applyAlignment="1" applyProtection="1">
      <alignment wrapText="1"/>
      <protection locked="0"/>
    </xf>
    <xf numFmtId="165" fontId="22" fillId="5" borderId="3" xfId="0" applyNumberFormat="1" applyFont="1" applyFill="1" applyBorder="1" applyAlignment="1" applyProtection="1">
      <alignment wrapText="1"/>
    </xf>
    <xf numFmtId="0" fontId="22" fillId="13" borderId="3" xfId="0" applyFont="1" applyFill="1" applyBorder="1" applyAlignment="1" applyProtection="1">
      <alignment wrapText="1"/>
      <protection locked="0"/>
    </xf>
    <xf numFmtId="164" fontId="3" fillId="5" borderId="0" xfId="0" applyNumberFormat="1" applyFont="1" applyFill="1" applyBorder="1" applyAlignment="1" applyProtection="1">
      <protection locked="0"/>
    </xf>
    <xf numFmtId="0" fontId="0" fillId="0" borderId="0" xfId="0" applyAlignment="1">
      <alignment wrapText="1"/>
    </xf>
    <xf numFmtId="0" fontId="0" fillId="12" borderId="18" xfId="0" applyFill="1" applyBorder="1" applyAlignment="1" applyProtection="1">
      <alignment wrapText="1"/>
      <protection locked="0"/>
    </xf>
    <xf numFmtId="0" fontId="0" fillId="0" borderId="20" xfId="0" applyBorder="1" applyAlignment="1">
      <alignment wrapText="1"/>
    </xf>
    <xf numFmtId="0" fontId="0" fillId="0" borderId="2" xfId="0" applyBorder="1" applyAlignment="1">
      <alignment wrapText="1"/>
    </xf>
    <xf numFmtId="0" fontId="0" fillId="4" borderId="2" xfId="0" applyFill="1" applyBorder="1" applyAlignment="1">
      <alignment horizontal="center" wrapText="1"/>
    </xf>
    <xf numFmtId="0" fontId="3" fillId="4" borderId="2" xfId="0" applyFont="1" applyFill="1" applyBorder="1" applyAlignment="1">
      <alignment horizontal="center" wrapText="1"/>
    </xf>
    <xf numFmtId="0" fontId="3" fillId="0" borderId="9" xfId="0" applyFont="1" applyBorder="1" applyAlignment="1">
      <alignment wrapText="1"/>
    </xf>
    <xf numFmtId="0" fontId="0" fillId="0" borderId="9" xfId="0" applyBorder="1" applyAlignment="1"/>
    <xf numFmtId="0" fontId="5" fillId="0" borderId="2" xfId="0" applyFont="1" applyBorder="1" applyAlignment="1" applyProtection="1">
      <alignment horizontal="center" wrapText="1"/>
      <protection locked="0"/>
    </xf>
    <xf numFmtId="0" fontId="22" fillId="13" borderId="17" xfId="0" applyFont="1" applyFill="1" applyBorder="1" applyAlignment="1" applyProtection="1">
      <alignment wrapText="1"/>
      <protection locked="0"/>
    </xf>
    <xf numFmtId="165" fontId="22" fillId="10" borderId="17" xfId="0" applyNumberFormat="1" applyFont="1" applyFill="1" applyBorder="1" applyAlignment="1" applyProtection="1"/>
    <xf numFmtId="164" fontId="11" fillId="5" borderId="2" xfId="0" applyNumberFormat="1" applyFont="1" applyFill="1" applyBorder="1" applyAlignment="1" applyProtection="1">
      <alignment wrapText="1"/>
    </xf>
    <xf numFmtId="164" fontId="11" fillId="10" borderId="2" xfId="0" applyNumberFormat="1" applyFont="1" applyFill="1" applyBorder="1" applyAlignment="1" applyProtection="1">
      <alignment wrapText="1"/>
    </xf>
    <xf numFmtId="0" fontId="16" fillId="0" borderId="3" xfId="0" applyFont="1" applyBorder="1" applyAlignment="1" applyProtection="1">
      <alignment horizontal="left" wrapText="1"/>
      <protection locked="0"/>
    </xf>
    <xf numFmtId="0" fontId="3" fillId="4" borderId="3" xfId="0" applyNumberFormat="1" applyFont="1" applyFill="1" applyBorder="1" applyAlignment="1" applyProtection="1">
      <alignment horizontal="center" wrapText="1"/>
      <protection locked="0"/>
    </xf>
    <xf numFmtId="0" fontId="11" fillId="13" borderId="22" xfId="0" applyFont="1" applyFill="1" applyBorder="1" applyAlignment="1" applyProtection="1">
      <alignment wrapText="1"/>
      <protection locked="0"/>
    </xf>
    <xf numFmtId="2" fontId="18" fillId="4" borderId="22" xfId="0" applyNumberFormat="1" applyFont="1" applyFill="1" applyBorder="1" applyAlignment="1" applyProtection="1">
      <alignment wrapText="1"/>
      <protection locked="0"/>
    </xf>
    <xf numFmtId="2" fontId="18" fillId="10" borderId="22" xfId="0" applyNumberFormat="1" applyFont="1" applyFill="1" applyBorder="1" applyAlignment="1" applyProtection="1">
      <alignment wrapText="1"/>
      <protection locked="0"/>
    </xf>
    <xf numFmtId="2" fontId="0" fillId="10" borderId="7" xfId="0" applyNumberFormat="1" applyFill="1" applyBorder="1" applyAlignment="1" applyProtection="1">
      <alignment wrapText="1"/>
      <protection locked="0"/>
    </xf>
    <xf numFmtId="164" fontId="11" fillId="10" borderId="17" xfId="0" applyNumberFormat="1" applyFont="1" applyFill="1" applyBorder="1" applyAlignment="1" applyProtection="1"/>
    <xf numFmtId="170" fontId="3" fillId="4" borderId="2" xfId="0" applyNumberFormat="1" applyFont="1" applyFill="1" applyBorder="1" applyAlignment="1" applyProtection="1"/>
    <xf numFmtId="10" fontId="3" fillId="4" borderId="2" xfId="0" applyNumberFormat="1" applyFont="1" applyFill="1" applyBorder="1" applyAlignment="1" applyProtection="1"/>
    <xf numFmtId="165" fontId="3" fillId="10" borderId="2" xfId="0" applyNumberFormat="1" applyFont="1" applyFill="1" applyBorder="1" applyAlignment="1" applyProtection="1">
      <protection locked="0"/>
    </xf>
    <xf numFmtId="165" fontId="3" fillId="4" borderId="2" xfId="0" applyNumberFormat="1" applyFont="1" applyFill="1" applyBorder="1" applyAlignment="1" applyProtection="1">
      <protection locked="0"/>
    </xf>
    <xf numFmtId="10" fontId="3" fillId="4" borderId="7" xfId="0" applyNumberFormat="1" applyFont="1" applyFill="1" applyBorder="1" applyAlignment="1">
      <alignment wrapText="1"/>
    </xf>
    <xf numFmtId="3" fontId="3" fillId="10" borderId="2" xfId="0" applyNumberFormat="1" applyFont="1" applyFill="1" applyBorder="1" applyAlignment="1" applyProtection="1">
      <protection locked="0"/>
    </xf>
    <xf numFmtId="164" fontId="11" fillId="10" borderId="32" xfId="0" applyNumberFormat="1" applyFont="1" applyFill="1" applyBorder="1" applyAlignment="1">
      <alignment wrapText="1"/>
    </xf>
    <xf numFmtId="4" fontId="3" fillId="10" borderId="2" xfId="0" applyNumberFormat="1" applyFont="1" applyFill="1" applyBorder="1" applyAlignment="1" applyProtection="1">
      <protection locked="0"/>
    </xf>
    <xf numFmtId="165" fontId="3" fillId="10" borderId="2" xfId="0" applyNumberFormat="1" applyFont="1" applyFill="1" applyBorder="1" applyAlignment="1" applyProtection="1"/>
    <xf numFmtId="0" fontId="0" fillId="0" borderId="2" xfId="0" applyBorder="1" applyAlignment="1" applyProtection="1">
      <alignment horizontal="center"/>
      <protection locked="0"/>
    </xf>
    <xf numFmtId="49" fontId="5" fillId="0" borderId="2" xfId="0" applyNumberFormat="1" applyFont="1" applyBorder="1" applyAlignment="1" applyProtection="1">
      <alignment horizontal="center" wrapText="1"/>
      <protection locked="0"/>
    </xf>
    <xf numFmtId="164" fontId="0" fillId="10" borderId="2" xfId="0" applyNumberFormat="1" applyFill="1" applyBorder="1" applyAlignment="1" applyProtection="1">
      <protection locked="0"/>
    </xf>
    <xf numFmtId="0" fontId="22" fillId="3" borderId="3" xfId="0" applyFont="1" applyFill="1" applyBorder="1" applyAlignment="1" applyProtection="1">
      <alignment wrapText="1"/>
      <protection locked="0"/>
    </xf>
    <xf numFmtId="165" fontId="22" fillId="10" borderId="3" xfId="0" applyNumberFormat="1" applyFont="1" applyFill="1" applyBorder="1" applyAlignment="1" applyProtection="1"/>
    <xf numFmtId="165" fontId="13" fillId="5" borderId="3" xfId="0" applyNumberFormat="1" applyFont="1" applyFill="1" applyBorder="1" applyAlignment="1" applyProtection="1">
      <alignment wrapText="1"/>
    </xf>
    <xf numFmtId="165" fontId="11" fillId="5" borderId="3" xfId="0" applyNumberFormat="1" applyFont="1" applyFill="1" applyBorder="1" applyAlignment="1" applyProtection="1">
      <alignment wrapText="1"/>
    </xf>
    <xf numFmtId="165" fontId="1" fillId="5" borderId="3" xfId="0" applyNumberFormat="1" applyFont="1" applyFill="1" applyBorder="1" applyAlignment="1" applyProtection="1">
      <alignment wrapText="1"/>
    </xf>
    <xf numFmtId="0" fontId="8" fillId="0" borderId="9" xfId="7" applyBorder="1" applyAlignment="1" applyProtection="1">
      <alignment horizontal="left"/>
      <protection locked="0"/>
    </xf>
    <xf numFmtId="2" fontId="0" fillId="0" borderId="0" xfId="0" applyNumberFormat="1" applyBorder="1" applyAlignment="1" applyProtection="1">
      <alignment wrapText="1"/>
      <protection locked="0"/>
    </xf>
    <xf numFmtId="164" fontId="11" fillId="10" borderId="2" xfId="0" applyNumberFormat="1" applyFont="1" applyFill="1" applyBorder="1" applyAlignment="1" applyProtection="1">
      <protection locked="0"/>
    </xf>
    <xf numFmtId="0" fontId="0" fillId="0" borderId="0" xfId="0" applyNumberFormat="1" applyAlignment="1"/>
    <xf numFmtId="0" fontId="5" fillId="0" borderId="2" xfId="0" applyFont="1" applyBorder="1" applyAlignment="1" applyProtection="1">
      <alignment horizontal="center" wrapText="1"/>
      <protection locked="0"/>
    </xf>
    <xf numFmtId="0" fontId="5" fillId="0" borderId="2" xfId="0" applyFont="1" applyBorder="1" applyAlignment="1" applyProtection="1">
      <alignment horizontal="center" wrapText="1"/>
      <protection locked="0"/>
    </xf>
    <xf numFmtId="164" fontId="0" fillId="4" borderId="8" xfId="0" applyNumberFormat="1" applyFill="1" applyBorder="1" applyAlignment="1" applyProtection="1">
      <alignment wrapText="1"/>
      <protection locked="0"/>
    </xf>
    <xf numFmtId="0" fontId="3" fillId="10" borderId="2" xfId="0" applyFont="1" applyFill="1" applyBorder="1" applyAlignment="1" applyProtection="1">
      <alignment horizontal="right"/>
      <protection locked="0"/>
    </xf>
    <xf numFmtId="0" fontId="0" fillId="4" borderId="8" xfId="0" applyFill="1" applyBorder="1" applyAlignment="1" applyProtection="1">
      <alignment wrapText="1"/>
      <protection locked="0"/>
    </xf>
    <xf numFmtId="0" fontId="5" fillId="0" borderId="5"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26" fillId="0" borderId="5" xfId="0" applyFont="1"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27" fillId="0" borderId="9" xfId="0" applyFont="1" applyBorder="1" applyAlignment="1">
      <alignment horizontal="justify" wrapText="1"/>
    </xf>
    <xf numFmtId="0" fontId="0" fillId="0" borderId="0" xfId="0" applyBorder="1" applyAlignment="1">
      <alignment wrapText="1"/>
    </xf>
    <xf numFmtId="0" fontId="0" fillId="0" borderId="20" xfId="0" applyBorder="1" applyAlignment="1">
      <alignment wrapText="1"/>
    </xf>
    <xf numFmtId="0" fontId="0" fillId="0" borderId="9" xfId="0" applyBorder="1" applyAlignment="1">
      <alignment wrapText="1"/>
    </xf>
    <xf numFmtId="0" fontId="27" fillId="0" borderId="9" xfId="0" applyFont="1" applyBorder="1" applyAlignment="1">
      <alignment horizontal="justify" vertical="center" wrapText="1"/>
    </xf>
    <xf numFmtId="0" fontId="0" fillId="0" borderId="0" xfId="0" applyBorder="1" applyAlignment="1">
      <alignment vertical="center" wrapText="1"/>
    </xf>
    <xf numFmtId="0" fontId="0" fillId="0" borderId="20" xfId="0" applyBorder="1" applyAlignment="1">
      <alignment vertical="center" wrapText="1"/>
    </xf>
    <xf numFmtId="0" fontId="0" fillId="0" borderId="9" xfId="0" applyBorder="1" applyAlignment="1">
      <alignment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21" xfId="0" applyBorder="1" applyAlignment="1">
      <alignment vertical="center" wrapText="1"/>
    </xf>
    <xf numFmtId="0" fontId="11" fillId="0" borderId="4" xfId="0" applyFont="1" applyBorder="1" applyAlignment="1" applyProtection="1">
      <alignment horizontal="center" wrapText="1"/>
      <protection locked="0"/>
    </xf>
    <xf numFmtId="0" fontId="0" fillId="0" borderId="4" xfId="0" applyBorder="1" applyAlignment="1">
      <alignment horizontal="center" wrapText="1"/>
    </xf>
    <xf numFmtId="0" fontId="5" fillId="0" borderId="18" xfId="0" applyFont="1" applyBorder="1" applyAlignment="1" applyProtection="1">
      <alignment wrapText="1"/>
      <protection locked="0"/>
    </xf>
    <xf numFmtId="0" fontId="0" fillId="0" borderId="4" xfId="0" applyBorder="1" applyAlignment="1">
      <alignment wrapText="1"/>
    </xf>
    <xf numFmtId="0" fontId="0" fillId="0" borderId="21" xfId="0" applyBorder="1" applyAlignment="1">
      <alignment wrapText="1"/>
    </xf>
    <xf numFmtId="0" fontId="2" fillId="0" borderId="19" xfId="0" applyFont="1" applyBorder="1" applyAlignment="1">
      <alignment wrapText="1"/>
    </xf>
    <xf numFmtId="0" fontId="0" fillId="0" borderId="16" xfId="0" applyBorder="1" applyAlignment="1">
      <alignment wrapText="1"/>
    </xf>
    <xf numFmtId="0" fontId="0" fillId="0" borderId="14" xfId="0" applyBorder="1" applyAlignment="1">
      <alignment wrapText="1"/>
    </xf>
    <xf numFmtId="0" fontId="3" fillId="0" borderId="5" xfId="0" applyFont="1" applyBorder="1" applyAlignment="1">
      <alignment wrapText="1"/>
    </xf>
    <xf numFmtId="0" fontId="0" fillId="0" borderId="6" xfId="0" applyBorder="1" applyAlignment="1">
      <alignment wrapText="1"/>
    </xf>
    <xf numFmtId="0" fontId="3" fillId="4" borderId="6" xfId="0" applyFont="1" applyFill="1" applyBorder="1" applyAlignment="1">
      <alignment horizontal="center" vertical="center" wrapText="1"/>
    </xf>
    <xf numFmtId="0" fontId="0" fillId="4" borderId="7" xfId="0" applyFill="1" applyBorder="1" applyAlignment="1">
      <alignment wrapText="1"/>
    </xf>
    <xf numFmtId="0" fontId="0" fillId="0" borderId="7" xfId="0" applyBorder="1" applyAlignment="1">
      <alignment wrapText="1"/>
    </xf>
    <xf numFmtId="0" fontId="3" fillId="0" borderId="20" xfId="0" applyFont="1" applyBorder="1" applyAlignment="1" applyProtection="1">
      <alignment wrapText="1"/>
      <protection locked="0"/>
    </xf>
    <xf numFmtId="0" fontId="3" fillId="0" borderId="4" xfId="0" applyFont="1" applyBorder="1" applyAlignment="1" applyProtection="1">
      <alignment wrapText="1"/>
      <protection locked="0"/>
    </xf>
    <xf numFmtId="0" fontId="12" fillId="0" borderId="4" xfId="7" applyFont="1" applyBorder="1" applyAlignment="1" applyProtection="1">
      <alignment wrapText="1"/>
      <protection locked="0"/>
    </xf>
    <xf numFmtId="0" fontId="0" fillId="4" borderId="5" xfId="0" applyFill="1" applyBorder="1" applyAlignment="1" applyProtection="1">
      <protection locked="0"/>
    </xf>
    <xf numFmtId="0" fontId="0" fillId="4" borderId="7" xfId="0" applyFill="1" applyBorder="1" applyAlignment="1" applyProtection="1">
      <protection locked="0"/>
    </xf>
    <xf numFmtId="0" fontId="3" fillId="0" borderId="0" xfId="0" applyFont="1" applyBorder="1" applyAlignment="1" applyProtection="1">
      <alignment wrapText="1"/>
      <protection locked="0"/>
    </xf>
    <xf numFmtId="0" fontId="5" fillId="0" borderId="19" xfId="0" applyFont="1" applyBorder="1" applyAlignment="1" applyProtection="1">
      <alignment wrapText="1"/>
      <protection locked="0"/>
    </xf>
    <xf numFmtId="0" fontId="21" fillId="0" borderId="9" xfId="0" applyFont="1" applyBorder="1" applyAlignment="1">
      <alignment wrapText="1"/>
    </xf>
    <xf numFmtId="0" fontId="3" fillId="0" borderId="2" xfId="0" applyFont="1" applyBorder="1" applyAlignment="1">
      <alignment wrapText="1"/>
    </xf>
    <xf numFmtId="0" fontId="0" fillId="0" borderId="2" xfId="0" applyBorder="1" applyAlignment="1">
      <alignment wrapText="1"/>
    </xf>
    <xf numFmtId="0" fontId="0" fillId="12" borderId="19" xfId="0" applyFill="1" applyBorder="1" applyAlignment="1" applyProtection="1">
      <alignment wrapText="1"/>
      <protection locked="0"/>
    </xf>
    <xf numFmtId="0" fontId="0" fillId="12" borderId="14" xfId="0" applyFill="1" applyBorder="1" applyAlignment="1" applyProtection="1">
      <alignment wrapText="1"/>
      <protection locked="0"/>
    </xf>
    <xf numFmtId="0" fontId="0" fillId="12" borderId="9" xfId="0" applyFill="1" applyBorder="1" applyAlignment="1" applyProtection="1">
      <alignment wrapText="1"/>
      <protection locked="0"/>
    </xf>
    <xf numFmtId="0" fontId="0" fillId="12" borderId="20" xfId="0" applyFill="1" applyBorder="1" applyAlignment="1" applyProtection="1">
      <alignment wrapText="1"/>
      <protection locked="0"/>
    </xf>
    <xf numFmtId="0" fontId="0" fillId="12" borderId="18" xfId="0" applyFill="1" applyBorder="1" applyAlignment="1" applyProtection="1">
      <alignment wrapText="1"/>
      <protection locked="0"/>
    </xf>
    <xf numFmtId="0" fontId="0" fillId="12" borderId="21" xfId="0" applyFill="1" applyBorder="1" applyAlignment="1" applyProtection="1">
      <alignment wrapText="1"/>
      <protection locked="0"/>
    </xf>
    <xf numFmtId="0" fontId="3" fillId="4" borderId="5" xfId="0" applyFont="1" applyFill="1" applyBorder="1" applyAlignment="1">
      <alignment horizontal="left" wrapText="1"/>
    </xf>
    <xf numFmtId="0" fontId="0" fillId="4" borderId="6" xfId="0" applyFill="1" applyBorder="1" applyAlignment="1">
      <alignment wrapText="1"/>
    </xf>
    <xf numFmtId="0" fontId="3" fillId="0" borderId="33" xfId="0" applyFont="1" applyBorder="1" applyAlignment="1" applyProtection="1">
      <alignment wrapText="1"/>
      <protection locked="0"/>
    </xf>
    <xf numFmtId="0" fontId="0" fillId="0" borderId="34" xfId="0" applyBorder="1" applyAlignment="1" applyProtection="1">
      <alignment wrapText="1"/>
      <protection locked="0"/>
    </xf>
    <xf numFmtId="0" fontId="0" fillId="0" borderId="35" xfId="0" applyBorder="1" applyAlignment="1" applyProtection="1">
      <alignment wrapText="1"/>
      <protection locked="0"/>
    </xf>
    <xf numFmtId="0" fontId="11" fillId="13" borderId="30" xfId="0" applyFont="1" applyFill="1" applyBorder="1" applyAlignment="1" applyProtection="1">
      <alignment wrapText="1"/>
      <protection locked="0"/>
    </xf>
    <xf numFmtId="0" fontId="0" fillId="0" borderId="31" xfId="0" applyBorder="1" applyAlignment="1">
      <alignment wrapText="1"/>
    </xf>
    <xf numFmtId="0" fontId="11" fillId="13" borderId="25" xfId="0" applyFont="1" applyFill="1" applyBorder="1" applyAlignment="1" applyProtection="1">
      <alignment wrapText="1"/>
      <protection locked="0"/>
    </xf>
    <xf numFmtId="0" fontId="0" fillId="0" borderId="26" xfId="0" applyBorder="1" applyAlignment="1">
      <alignment wrapText="1"/>
    </xf>
    <xf numFmtId="0" fontId="0" fillId="0" borderId="27" xfId="0" applyBorder="1" applyAlignment="1">
      <alignment wrapText="1"/>
    </xf>
    <xf numFmtId="0" fontId="3" fillId="0" borderId="2" xfId="0" applyFont="1" applyBorder="1" applyAlignment="1" applyProtection="1">
      <alignment wrapText="1"/>
      <protection locked="0"/>
    </xf>
    <xf numFmtId="0" fontId="23" fillId="13" borderId="3" xfId="0" applyFont="1" applyFill="1" applyBorder="1" applyAlignment="1" applyProtection="1">
      <alignment wrapText="1"/>
      <protection locked="0"/>
    </xf>
    <xf numFmtId="0" fontId="24" fillId="13" borderId="3" xfId="0" applyFont="1" applyFill="1" applyBorder="1" applyAlignment="1" applyProtection="1">
      <alignment wrapText="1"/>
      <protection locked="0"/>
    </xf>
    <xf numFmtId="0" fontId="3" fillId="0" borderId="5" xfId="0" applyFont="1" applyBorder="1" applyAlignment="1" applyProtection="1">
      <alignment horizontal="right" wrapText="1"/>
      <protection locked="0"/>
    </xf>
    <xf numFmtId="0" fontId="0" fillId="0" borderId="6" xfId="0" applyBorder="1" applyAlignment="1">
      <alignment horizontal="right" wrapText="1"/>
    </xf>
    <xf numFmtId="0" fontId="0" fillId="0" borderId="7" xfId="0" applyBorder="1" applyAlignment="1">
      <alignment horizontal="right" wrapText="1"/>
    </xf>
    <xf numFmtId="0" fontId="11" fillId="13" borderId="17" xfId="0" applyFont="1" applyFill="1" applyBorder="1" applyAlignment="1" applyProtection="1">
      <alignment wrapText="1"/>
      <protection locked="0"/>
    </xf>
    <xf numFmtId="0" fontId="11" fillId="13" borderId="17" xfId="0" applyFont="1" applyFill="1" applyBorder="1" applyAlignment="1">
      <alignment wrapText="1"/>
    </xf>
    <xf numFmtId="0" fontId="11" fillId="13" borderId="18" xfId="0" applyFont="1" applyFill="1" applyBorder="1" applyAlignment="1" applyProtection="1">
      <alignment wrapText="1"/>
      <protection locked="0"/>
    </xf>
    <xf numFmtId="0" fontId="11" fillId="13" borderId="4" xfId="0" applyFont="1" applyFill="1" applyBorder="1" applyAlignment="1">
      <alignment wrapText="1"/>
    </xf>
    <xf numFmtId="0" fontId="11" fillId="13" borderId="21" xfId="0" applyFont="1" applyFill="1" applyBorder="1" applyAlignment="1">
      <alignment wrapText="1"/>
    </xf>
    <xf numFmtId="0" fontId="15" fillId="13" borderId="11" xfId="0" applyFont="1" applyFill="1" applyBorder="1" applyAlignment="1" applyProtection="1">
      <alignment wrapText="1"/>
      <protection locked="0"/>
    </xf>
    <xf numFmtId="0" fontId="15" fillId="13" borderId="12" xfId="0" applyFont="1" applyFill="1" applyBorder="1" applyAlignment="1" applyProtection="1">
      <alignment wrapText="1"/>
      <protection locked="0"/>
    </xf>
    <xf numFmtId="0" fontId="15" fillId="13" borderId="13" xfId="0" applyFont="1" applyFill="1" applyBorder="1" applyAlignment="1" applyProtection="1">
      <alignment wrapText="1"/>
      <protection locked="0"/>
    </xf>
    <xf numFmtId="0" fontId="15" fillId="13" borderId="28" xfId="0" applyFont="1" applyFill="1" applyBorder="1" applyAlignment="1" applyProtection="1">
      <alignment wrapText="1"/>
      <protection locked="0"/>
    </xf>
    <xf numFmtId="0" fontId="15" fillId="13" borderId="29" xfId="0" applyFont="1" applyFill="1" applyBorder="1" applyAlignment="1" applyProtection="1">
      <alignment wrapText="1"/>
      <protection locked="0"/>
    </xf>
    <xf numFmtId="0" fontId="15" fillId="13" borderId="24" xfId="0" applyFont="1" applyFill="1" applyBorder="1" applyAlignment="1" applyProtection="1">
      <alignment wrapText="1"/>
      <protection locked="0"/>
    </xf>
    <xf numFmtId="0" fontId="11" fillId="13" borderId="2" xfId="0" applyFont="1" applyFill="1" applyBorder="1" applyAlignment="1" applyProtection="1">
      <alignment wrapText="1"/>
      <protection locked="0"/>
    </xf>
    <xf numFmtId="0" fontId="0" fillId="0" borderId="2" xfId="0" applyBorder="1" applyAlignment="1" applyProtection="1">
      <alignment wrapText="1"/>
      <protection locked="0"/>
    </xf>
    <xf numFmtId="0" fontId="3" fillId="0" borderId="5" xfId="0" applyFont="1" applyBorder="1" applyAlignment="1" applyProtection="1">
      <alignment horizontal="left" wrapText="1"/>
      <protection locked="0"/>
    </xf>
    <xf numFmtId="0" fontId="0" fillId="0" borderId="6" xfId="0" applyBorder="1" applyAlignment="1" applyProtection="1">
      <alignment wrapText="1"/>
      <protection locked="0"/>
    </xf>
    <xf numFmtId="0" fontId="0" fillId="0" borderId="7" xfId="0" applyBorder="1" applyAlignment="1" applyProtection="1">
      <alignment wrapText="1"/>
      <protection locked="0"/>
    </xf>
    <xf numFmtId="0" fontId="23" fillId="13" borderId="23" xfId="0" applyFont="1" applyFill="1" applyBorder="1" applyAlignment="1" applyProtection="1">
      <alignment wrapText="1"/>
      <protection locked="0"/>
    </xf>
    <xf numFmtId="0" fontId="24" fillId="13" borderId="23" xfId="0" applyFont="1" applyFill="1" applyBorder="1" applyAlignment="1" applyProtection="1">
      <alignment wrapText="1"/>
      <protection locked="0"/>
    </xf>
    <xf numFmtId="0" fontId="3" fillId="0" borderId="5" xfId="0" applyFont="1" applyFill="1" applyBorder="1" applyAlignment="1" applyProtection="1">
      <alignment horizontal="right" wrapText="1"/>
      <protection locked="0"/>
    </xf>
    <xf numFmtId="0" fontId="3" fillId="0" borderId="6" xfId="0" applyFont="1" applyBorder="1" applyAlignment="1">
      <alignment horizontal="right" wrapText="1"/>
    </xf>
    <xf numFmtId="0" fontId="11" fillId="13" borderId="5" xfId="0" applyFont="1" applyFill="1" applyBorder="1" applyAlignment="1" applyProtection="1">
      <alignment wrapText="1"/>
      <protection locked="0"/>
    </xf>
    <xf numFmtId="0" fontId="11" fillId="13" borderId="6" xfId="0" applyFont="1" applyFill="1" applyBorder="1" applyAlignment="1">
      <alignment wrapText="1"/>
    </xf>
    <xf numFmtId="0" fontId="11" fillId="13" borderId="7" xfId="0" applyFont="1" applyFill="1" applyBorder="1" applyAlignment="1">
      <alignment wrapText="1"/>
    </xf>
    <xf numFmtId="0" fontId="5" fillId="0" borderId="5" xfId="0" applyFont="1" applyFill="1" applyBorder="1" applyAlignment="1" applyProtection="1">
      <alignment wrapText="1"/>
      <protection locked="0"/>
    </xf>
    <xf numFmtId="0" fontId="13" fillId="13" borderId="11" xfId="0" applyFont="1" applyFill="1" applyBorder="1" applyAlignment="1" applyProtection="1">
      <alignment wrapText="1"/>
      <protection locked="0"/>
    </xf>
    <xf numFmtId="0" fontId="14" fillId="13" borderId="12" xfId="0" applyFont="1" applyFill="1" applyBorder="1" applyAlignment="1" applyProtection="1">
      <alignment wrapText="1"/>
      <protection locked="0"/>
    </xf>
    <xf numFmtId="0" fontId="14" fillId="13" borderId="13" xfId="0" applyFont="1" applyFill="1" applyBorder="1" applyAlignment="1" applyProtection="1">
      <alignment wrapText="1"/>
      <protection locked="0"/>
    </xf>
    <xf numFmtId="0" fontId="5" fillId="0" borderId="0" xfId="0" applyFont="1" applyAlignment="1" applyProtection="1">
      <alignment wrapText="1"/>
      <protection locked="0"/>
    </xf>
    <xf numFmtId="0" fontId="5" fillId="0" borderId="6" xfId="0" applyFont="1" applyBorder="1" applyAlignment="1" applyProtection="1">
      <alignment wrapText="1"/>
      <protection locked="0"/>
    </xf>
    <xf numFmtId="0" fontId="5" fillId="0" borderId="2" xfId="0" applyFont="1" applyBorder="1" applyAlignment="1" applyProtection="1">
      <alignment horizontal="center" wrapText="1"/>
      <protection locked="0"/>
    </xf>
    <xf numFmtId="0" fontId="11" fillId="0" borderId="0" xfId="0" applyFont="1" applyAlignment="1" applyProtection="1">
      <alignment horizontal="center" wrapText="1"/>
      <protection locked="0"/>
    </xf>
    <xf numFmtId="0" fontId="13" fillId="13" borderId="25" xfId="0" applyFont="1" applyFill="1" applyBorder="1" applyAlignment="1" applyProtection="1">
      <alignment wrapText="1"/>
      <protection locked="0"/>
    </xf>
    <xf numFmtId="0" fontId="5" fillId="3" borderId="5" xfId="0" applyFont="1" applyFill="1" applyBorder="1" applyAlignment="1" applyProtection="1">
      <alignment wrapText="1"/>
      <protection locked="0"/>
    </xf>
    <xf numFmtId="0" fontId="3" fillId="0" borderId="6" xfId="0" applyFont="1" applyBorder="1" applyAlignment="1">
      <alignment wrapText="1"/>
    </xf>
    <xf numFmtId="0" fontId="3" fillId="0" borderId="7" xfId="0" applyFont="1" applyBorder="1" applyAlignment="1">
      <alignment wrapText="1"/>
    </xf>
    <xf numFmtId="0" fontId="5" fillId="0" borderId="5" xfId="0" applyFont="1" applyBorder="1" applyAlignment="1" applyProtection="1">
      <alignment wrapText="1"/>
      <protection locked="0"/>
    </xf>
    <xf numFmtId="0" fontId="0" fillId="0" borderId="0" xfId="0" applyAlignment="1" applyProtection="1">
      <alignment horizontal="center" wrapText="1"/>
      <protection locked="0"/>
    </xf>
    <xf numFmtId="0" fontId="3" fillId="13" borderId="5" xfId="0" applyFont="1" applyFill="1" applyBorder="1" applyAlignment="1" applyProtection="1">
      <alignment wrapText="1"/>
      <protection locked="0"/>
    </xf>
  </cellXfs>
  <cellStyles count="11">
    <cellStyle name="Comma0" xfId="1"/>
    <cellStyle name="Currency0" xfId="2"/>
    <cellStyle name="Date" xfId="3"/>
    <cellStyle name="Fixed" xfId="4"/>
    <cellStyle name="Heading 1" xfId="5" builtinId="16" customBuiltin="1"/>
    <cellStyle name="Heading 2" xfId="6" builtinId="17" customBuiltin="1"/>
    <cellStyle name="Hyperlink" xfId="7" builtinId="8"/>
    <cellStyle name="Normal" xfId="0" builtinId="0"/>
    <cellStyle name="Normal 2" xfId="9"/>
    <cellStyle name="Normal 3" xfId="10"/>
    <cellStyle name="Total" xfId="8"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5D9F1"/>
      <color rgb="FF92D050"/>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41080-000-HWD/Eng/150%20analysis%20100608_EWU%20Population%20&amp;%20Per%20Capita%20Analysis_WUCA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udit Cost"/>
      <sheetName val="SERC Calculations New 150"/>
      <sheetName val="5yr Avg Per Capita new 150"/>
      <sheetName val="Population"/>
      <sheetName val="Gross Use"/>
      <sheetName val="5yr Avg Per Capita"/>
      <sheetName val="Units"/>
      <sheetName val="Per Capita"/>
      <sheetName val="DSS &amp; Small Utility"/>
      <sheetName val="Rates - Consv. Plans"/>
      <sheetName val="Notes"/>
    </sheetNames>
    <sheetDataSet>
      <sheetData sheetId="0"/>
      <sheetData sheetId="1"/>
      <sheetData sheetId="2"/>
      <sheetData sheetId="3">
        <row r="5">
          <cell r="A5">
            <v>718</v>
          </cell>
          <cell r="B5" t="str">
            <v>GASPARILLA ISLAND WATER ASSN INC</v>
          </cell>
          <cell r="C5">
            <v>1260</v>
          </cell>
          <cell r="D5">
            <v>2860</v>
          </cell>
          <cell r="E5">
            <v>3200</v>
          </cell>
          <cell r="F5">
            <v>2872</v>
          </cell>
          <cell r="G5">
            <v>1469</v>
          </cell>
          <cell r="H5">
            <v>1784</v>
          </cell>
          <cell r="I5">
            <v>1552</v>
          </cell>
          <cell r="J5">
            <v>1552</v>
          </cell>
          <cell r="K5">
            <v>1552</v>
          </cell>
          <cell r="L5">
            <v>1599</v>
          </cell>
          <cell r="M5">
            <v>2561</v>
          </cell>
          <cell r="N5">
            <v>2991</v>
          </cell>
          <cell r="O5">
            <v>3041</v>
          </cell>
          <cell r="P5">
            <v>3128</v>
          </cell>
          <cell r="Q5">
            <v>3178</v>
          </cell>
          <cell r="R5">
            <v>3693</v>
          </cell>
          <cell r="S5">
            <v>3739</v>
          </cell>
          <cell r="T5">
            <v>3744</v>
          </cell>
          <cell r="U5">
            <v>3585</v>
          </cell>
          <cell r="V5">
            <v>3599</v>
          </cell>
          <cell r="W5">
            <v>3602</v>
          </cell>
          <cell r="X5">
            <v>3623</v>
          </cell>
          <cell r="Y5">
            <v>4735</v>
          </cell>
          <cell r="AA5" t="str">
            <v>SWUCA</v>
          </cell>
        </row>
        <row r="6">
          <cell r="A6">
            <v>871</v>
          </cell>
          <cell r="B6" t="str">
            <v xml:space="preserve">PUNTA GORDA, CITY OF            </v>
          </cell>
          <cell r="C6">
            <v>17000</v>
          </cell>
          <cell r="D6">
            <v>17700</v>
          </cell>
          <cell r="E6">
            <v>18560</v>
          </cell>
          <cell r="F6">
            <v>12496</v>
          </cell>
          <cell r="G6">
            <v>17594</v>
          </cell>
          <cell r="H6">
            <v>18666</v>
          </cell>
          <cell r="I6">
            <v>20716</v>
          </cell>
          <cell r="J6">
            <v>20716</v>
          </cell>
          <cell r="K6">
            <v>21634</v>
          </cell>
          <cell r="L6">
            <v>22568</v>
          </cell>
          <cell r="M6">
            <v>23501</v>
          </cell>
          <cell r="N6">
            <v>24954</v>
          </cell>
          <cell r="O6">
            <v>25262</v>
          </cell>
          <cell r="P6">
            <v>25726</v>
          </cell>
          <cell r="Q6">
            <v>26425</v>
          </cell>
          <cell r="R6">
            <v>27193</v>
          </cell>
          <cell r="S6">
            <v>27758</v>
          </cell>
          <cell r="T6">
            <v>27514</v>
          </cell>
          <cell r="U6">
            <v>29622</v>
          </cell>
          <cell r="V6">
            <v>30297</v>
          </cell>
          <cell r="W6">
            <v>31718</v>
          </cell>
          <cell r="X6">
            <v>33713</v>
          </cell>
          <cell r="Y6">
            <v>34767</v>
          </cell>
          <cell r="AA6" t="str">
            <v>SWUCA</v>
          </cell>
        </row>
        <row r="7">
          <cell r="A7">
            <v>1512</v>
          </cell>
          <cell r="B7" t="str">
            <v>CHARLOTTE HARBOR WATER ASSOC INC</v>
          </cell>
          <cell r="C7">
            <v>3495</v>
          </cell>
          <cell r="D7">
            <v>4410</v>
          </cell>
          <cell r="E7">
            <v>4500</v>
          </cell>
          <cell r="F7">
            <v>4436</v>
          </cell>
          <cell r="G7">
            <v>5186</v>
          </cell>
          <cell r="H7">
            <v>5256</v>
          </cell>
          <cell r="I7">
            <v>4300</v>
          </cell>
          <cell r="J7">
            <v>4300</v>
          </cell>
          <cell r="K7">
            <v>4800</v>
          </cell>
          <cell r="L7">
            <v>4275</v>
          </cell>
          <cell r="M7">
            <v>4441</v>
          </cell>
          <cell r="N7">
            <v>4441</v>
          </cell>
          <cell r="O7">
            <v>4450</v>
          </cell>
          <cell r="P7">
            <v>4573</v>
          </cell>
          <cell r="Q7">
            <v>4539</v>
          </cell>
          <cell r="R7">
            <v>4654</v>
          </cell>
          <cell r="S7">
            <v>4751</v>
          </cell>
          <cell r="T7">
            <v>4866</v>
          </cell>
          <cell r="U7">
            <v>5469</v>
          </cell>
          <cell r="V7">
            <v>5469</v>
          </cell>
          <cell r="W7">
            <v>4607</v>
          </cell>
          <cell r="X7">
            <v>4934</v>
          </cell>
          <cell r="Y7">
            <v>5060</v>
          </cell>
          <cell r="AA7" t="str">
            <v>SWUCA</v>
          </cell>
        </row>
        <row r="8">
          <cell r="A8">
            <v>2839</v>
          </cell>
          <cell r="B8" t="str">
            <v xml:space="preserve">CHARLOTTE CO./ROTONDA WEST       </v>
          </cell>
          <cell r="C8">
            <v>2825</v>
          </cell>
          <cell r="D8">
            <v>3105</v>
          </cell>
          <cell r="E8">
            <v>3973</v>
          </cell>
          <cell r="F8">
            <v>4250</v>
          </cell>
          <cell r="G8">
            <v>4529</v>
          </cell>
          <cell r="H8">
            <v>4808</v>
          </cell>
          <cell r="I8">
            <v>5341</v>
          </cell>
          <cell r="J8">
            <v>5341</v>
          </cell>
          <cell r="K8">
            <v>6418</v>
          </cell>
          <cell r="L8">
            <v>6611</v>
          </cell>
          <cell r="M8">
            <v>5858</v>
          </cell>
          <cell r="N8">
            <v>6016</v>
          </cell>
          <cell r="O8">
            <v>6917</v>
          </cell>
          <cell r="P8">
            <v>7333</v>
          </cell>
          <cell r="Q8">
            <v>7469</v>
          </cell>
          <cell r="R8">
            <v>7658</v>
          </cell>
          <cell r="S8">
            <v>7817</v>
          </cell>
          <cell r="T8">
            <v>9825</v>
          </cell>
          <cell r="U8" t="str">
            <v>-</v>
          </cell>
          <cell r="V8" t="str">
            <v>-</v>
          </cell>
          <cell r="W8" t="str">
            <v>-</v>
          </cell>
          <cell r="X8" t="str">
            <v>-</v>
          </cell>
          <cell r="Y8" t="str">
            <v>-</v>
          </cell>
          <cell r="Z8" t="str">
            <v>-</v>
          </cell>
          <cell r="AA8" t="str">
            <v>SWUCA</v>
          </cell>
        </row>
        <row r="9">
          <cell r="A9">
            <v>2923</v>
          </cell>
          <cell r="B9" t="str">
            <v>GENERAL DEV. UT. / PT. CHARLOTTE</v>
          </cell>
          <cell r="C9">
            <v>55296</v>
          </cell>
          <cell r="D9">
            <v>48673</v>
          </cell>
          <cell r="E9">
            <v>39664</v>
          </cell>
          <cell r="F9">
            <v>58219</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t="str">
            <v>-</v>
          </cell>
          <cell r="U9" t="str">
            <v>-</v>
          </cell>
          <cell r="V9" t="str">
            <v>-</v>
          </cell>
          <cell r="W9" t="str">
            <v>-</v>
          </cell>
          <cell r="X9" t="str">
            <v>-</v>
          </cell>
          <cell r="Y9" t="str">
            <v>-</v>
          </cell>
          <cell r="Z9" t="str">
            <v>-</v>
          </cell>
          <cell r="AA9" t="str">
            <v>SWUCA</v>
          </cell>
        </row>
        <row r="10">
          <cell r="A10">
            <v>3522</v>
          </cell>
          <cell r="B10" t="str">
            <v>FLA WATER SERVICES/BURNT STORE</v>
          </cell>
          <cell r="C10">
            <v>850</v>
          </cell>
          <cell r="D10">
            <v>850</v>
          </cell>
          <cell r="E10">
            <v>854</v>
          </cell>
          <cell r="F10">
            <v>1210</v>
          </cell>
          <cell r="G10">
            <v>847</v>
          </cell>
          <cell r="H10">
            <v>847</v>
          </cell>
          <cell r="I10">
            <v>847</v>
          </cell>
          <cell r="J10">
            <v>847</v>
          </cell>
          <cell r="K10">
            <v>847</v>
          </cell>
          <cell r="L10">
            <v>872</v>
          </cell>
          <cell r="M10">
            <v>1189</v>
          </cell>
          <cell r="N10">
            <v>1652</v>
          </cell>
          <cell r="O10">
            <v>1675</v>
          </cell>
          <cell r="P10">
            <v>1722</v>
          </cell>
          <cell r="Q10">
            <v>1754</v>
          </cell>
          <cell r="R10">
            <v>1798</v>
          </cell>
          <cell r="S10">
            <v>3194</v>
          </cell>
          <cell r="T10">
            <v>4375</v>
          </cell>
          <cell r="U10">
            <v>4600</v>
          </cell>
          <cell r="V10">
            <v>5297</v>
          </cell>
          <cell r="W10">
            <v>5662</v>
          </cell>
          <cell r="X10">
            <v>5415</v>
          </cell>
          <cell r="Y10">
            <v>6120</v>
          </cell>
          <cell r="AA10" t="str">
            <v>SWUCA</v>
          </cell>
        </row>
        <row r="11">
          <cell r="A11">
            <v>4787</v>
          </cell>
          <cell r="B11" t="str">
            <v>ENGLEWOOD WATER DISTRICT</v>
          </cell>
          <cell r="C11" t="str">
            <v>-</v>
          </cell>
          <cell r="D11" t="str">
            <v>-</v>
          </cell>
          <cell r="E11" t="str">
            <v>-</v>
          </cell>
          <cell r="F11" t="str">
            <v>-</v>
          </cell>
          <cell r="G11" t="str">
            <v>-</v>
          </cell>
          <cell r="H11" t="str">
            <v>-</v>
          </cell>
          <cell r="I11" t="str">
            <v>-</v>
          </cell>
          <cell r="J11" t="str">
            <v>-</v>
          </cell>
          <cell r="K11" t="str">
            <v>-</v>
          </cell>
          <cell r="L11" t="str">
            <v>-</v>
          </cell>
          <cell r="M11" t="str">
            <v>-</v>
          </cell>
          <cell r="N11" t="str">
            <v>-</v>
          </cell>
          <cell r="O11" t="str">
            <v>-</v>
          </cell>
          <cell r="P11" t="str">
            <v>-</v>
          </cell>
          <cell r="Q11" t="str">
            <v>-</v>
          </cell>
          <cell r="R11" t="str">
            <v>-</v>
          </cell>
          <cell r="S11" t="str">
            <v>-</v>
          </cell>
          <cell r="T11" t="str">
            <v>-</v>
          </cell>
          <cell r="U11" t="str">
            <v>-</v>
          </cell>
          <cell r="V11" t="str">
            <v>-</v>
          </cell>
          <cell r="W11" t="str">
            <v>-</v>
          </cell>
          <cell r="X11" t="str">
            <v>-</v>
          </cell>
          <cell r="Y11" t="str">
            <v>-</v>
          </cell>
          <cell r="Z11" t="str">
            <v>-</v>
          </cell>
          <cell r="AA11" t="str">
            <v>SWUCA</v>
          </cell>
        </row>
        <row r="12">
          <cell r="A12">
            <v>4866</v>
          </cell>
          <cell r="B12" t="str">
            <v>ENGLEWOOD WATER DISTRICT</v>
          </cell>
          <cell r="C12">
            <v>15231</v>
          </cell>
          <cell r="D12">
            <v>12679</v>
          </cell>
          <cell r="E12">
            <v>18580</v>
          </cell>
          <cell r="F12">
            <v>12693</v>
          </cell>
          <cell r="G12">
            <v>15329</v>
          </cell>
          <cell r="H12">
            <v>16160</v>
          </cell>
          <cell r="I12">
            <v>11434</v>
          </cell>
          <cell r="J12">
            <v>11434</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SWUCA</v>
          </cell>
        </row>
        <row r="13">
          <cell r="A13">
            <v>5456</v>
          </cell>
          <cell r="B13" t="str">
            <v>VENICE RANCH MOBILE HOME PARK</v>
          </cell>
          <cell r="C13" t="str">
            <v>-</v>
          </cell>
          <cell r="D13" t="str">
            <v>-</v>
          </cell>
          <cell r="E13" t="str">
            <v>-</v>
          </cell>
          <cell r="F13" t="str">
            <v>-</v>
          </cell>
          <cell r="G13" t="str">
            <v>-</v>
          </cell>
          <cell r="H13" t="str">
            <v>-</v>
          </cell>
          <cell r="I13" t="str">
            <v>-</v>
          </cell>
          <cell r="J13" t="str">
            <v>-</v>
          </cell>
          <cell r="K13" t="str">
            <v>-</v>
          </cell>
          <cell r="L13" t="str">
            <v>-</v>
          </cell>
          <cell r="M13">
            <v>235</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SWUCA</v>
          </cell>
        </row>
        <row r="14">
          <cell r="A14">
            <v>5640</v>
          </cell>
          <cell r="B14" t="str">
            <v>FIVELAND INV./GASP. PINES</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SWUCA</v>
          </cell>
        </row>
        <row r="15">
          <cell r="A15">
            <v>6357</v>
          </cell>
          <cell r="B15" t="str">
            <v>FIRST FLORIDA LTD / BURNT STORE MHP</v>
          </cell>
          <cell r="C15" t="str">
            <v>-</v>
          </cell>
          <cell r="D15" t="str">
            <v>-</v>
          </cell>
          <cell r="E15" t="str">
            <v>-</v>
          </cell>
          <cell r="F15">
            <v>310</v>
          </cell>
          <cell r="G15">
            <v>357</v>
          </cell>
          <cell r="H15">
            <v>372</v>
          </cell>
          <cell r="I15">
            <v>309</v>
          </cell>
          <cell r="J15">
            <v>309</v>
          </cell>
          <cell r="K15">
            <v>171</v>
          </cell>
          <cell r="L15">
            <v>176</v>
          </cell>
          <cell r="M15">
            <v>150</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SWUCA</v>
          </cell>
        </row>
        <row r="16">
          <cell r="A16">
            <v>6599</v>
          </cell>
          <cell r="B16" t="str">
            <v>PUNTA GORDA IS. DEEP CREEK UT.</v>
          </cell>
          <cell r="C16">
            <v>775</v>
          </cell>
          <cell r="D16">
            <v>1200</v>
          </cell>
          <cell r="E16" t="str">
            <v>-</v>
          </cell>
          <cell r="F16" t="str">
            <v>-</v>
          </cell>
          <cell r="G16">
            <v>84</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SWUCA</v>
          </cell>
        </row>
        <row r="17">
          <cell r="A17">
            <v>6603</v>
          </cell>
          <cell r="B17" t="str">
            <v>SANDHILL PROPERTIES, INC.</v>
          </cell>
          <cell r="C17">
            <v>119</v>
          </cell>
          <cell r="D17">
            <v>119</v>
          </cell>
          <cell r="E17">
            <v>124</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SWUCA</v>
          </cell>
        </row>
        <row r="18">
          <cell r="A18">
            <v>6637</v>
          </cell>
          <cell r="B18" t="str">
            <v>SEVEN VISTAS/AQUA GARDENS</v>
          </cell>
          <cell r="C18">
            <v>88</v>
          </cell>
          <cell r="D18">
            <v>88</v>
          </cell>
          <cell r="E18">
            <v>64</v>
          </cell>
          <cell r="F18" t="str">
            <v>-</v>
          </cell>
          <cell r="G18" t="str">
            <v>-</v>
          </cell>
          <cell r="H18" t="str">
            <v>-</v>
          </cell>
          <cell r="I18" t="str">
            <v>-</v>
          </cell>
          <cell r="J18" t="str">
            <v>-</v>
          </cell>
          <cell r="K18" t="str">
            <v>-</v>
          </cell>
          <cell r="L18" t="str">
            <v>-</v>
          </cell>
          <cell r="M18" t="str">
            <v>-</v>
          </cell>
          <cell r="N18" t="str">
            <v>-</v>
          </cell>
          <cell r="O18" t="str">
            <v>-</v>
          </cell>
          <cell r="P18" t="str">
            <v>-</v>
          </cell>
          <cell r="Q18" t="str">
            <v>-</v>
          </cell>
          <cell r="R18" t="str">
            <v>-</v>
          </cell>
          <cell r="S18" t="str">
            <v>-</v>
          </cell>
          <cell r="T18" t="str">
            <v>-</v>
          </cell>
          <cell r="U18" t="str">
            <v>-</v>
          </cell>
          <cell r="V18" t="str">
            <v>-</v>
          </cell>
          <cell r="W18" t="str">
            <v>-</v>
          </cell>
          <cell r="X18" t="str">
            <v>-</v>
          </cell>
          <cell r="Y18" t="str">
            <v>-</v>
          </cell>
          <cell r="Z18" t="str">
            <v>-</v>
          </cell>
          <cell r="AA18" t="str">
            <v>SWUCA</v>
          </cell>
        </row>
        <row r="19">
          <cell r="A19">
            <v>6922</v>
          </cell>
          <cell r="B19" t="str">
            <v>HARBOR LKS. WATER SYSTEM, INC.</v>
          </cell>
          <cell r="C19" t="str">
            <v>-</v>
          </cell>
          <cell r="D19">
            <v>0</v>
          </cell>
          <cell r="E19">
            <v>0</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SWUCA</v>
          </cell>
        </row>
        <row r="20">
          <cell r="A20">
            <v>6999</v>
          </cell>
          <cell r="B20" t="str">
            <v>1774 WATER COOPERATIVE, INC</v>
          </cell>
          <cell r="C20" t="str">
            <v>-</v>
          </cell>
          <cell r="D20" t="str">
            <v>-</v>
          </cell>
          <cell r="E20">
            <v>2326</v>
          </cell>
          <cell r="F20" t="str">
            <v>-</v>
          </cell>
          <cell r="G20" t="str">
            <v>-</v>
          </cell>
          <cell r="H20">
            <v>84</v>
          </cell>
          <cell r="I20">
            <v>84</v>
          </cell>
          <cell r="J20">
            <v>84</v>
          </cell>
          <cell r="K20">
            <v>84</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SWUCA</v>
          </cell>
        </row>
        <row r="21">
          <cell r="A21">
            <v>7104</v>
          </cell>
          <cell r="B21" t="str">
            <v>PR/MRWSA / CHARLOTTE CO. UTILITIES</v>
          </cell>
          <cell r="C21" t="str">
            <v>-</v>
          </cell>
          <cell r="D21" t="str">
            <v>-</v>
          </cell>
          <cell r="E21" t="str">
            <v>-</v>
          </cell>
          <cell r="F21" t="str">
            <v>-</v>
          </cell>
          <cell r="G21">
            <v>58219</v>
          </cell>
          <cell r="H21">
            <v>58219</v>
          </cell>
          <cell r="I21">
            <v>58225</v>
          </cell>
          <cell r="J21">
            <v>58225</v>
          </cell>
          <cell r="K21">
            <v>59383</v>
          </cell>
          <cell r="L21">
            <v>61164</v>
          </cell>
          <cell r="M21">
            <v>62448</v>
          </cell>
          <cell r="N21">
            <v>62448</v>
          </cell>
          <cell r="O21">
            <v>63322</v>
          </cell>
          <cell r="P21">
            <v>64462</v>
          </cell>
          <cell r="Q21">
            <v>65654</v>
          </cell>
          <cell r="R21">
            <v>67315</v>
          </cell>
          <cell r="S21">
            <v>68714</v>
          </cell>
          <cell r="T21">
            <v>71877</v>
          </cell>
          <cell r="U21">
            <v>85008</v>
          </cell>
          <cell r="V21">
            <v>86557</v>
          </cell>
          <cell r="W21">
            <v>87977</v>
          </cell>
          <cell r="X21">
            <v>120613</v>
          </cell>
          <cell r="Y21">
            <v>125648</v>
          </cell>
          <cell r="AA21" t="str">
            <v>SWUCA</v>
          </cell>
        </row>
        <row r="22">
          <cell r="A22">
            <v>7116</v>
          </cell>
          <cell r="B22" t="str">
            <v>RIVERWOOD DEVELOPMENT</v>
          </cell>
          <cell r="C22">
            <v>121</v>
          </cell>
          <cell r="D22">
            <v>169</v>
          </cell>
          <cell r="E22">
            <v>176</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SWUCA</v>
          </cell>
        </row>
        <row r="23">
          <cell r="A23">
            <v>7494</v>
          </cell>
          <cell r="B23" t="str">
            <v>CHARLOTTE CO. UTILITIES/FIVELAND</v>
          </cell>
          <cell r="C23">
            <v>606</v>
          </cell>
          <cell r="D23">
            <v>974</v>
          </cell>
          <cell r="E23">
            <v>1000</v>
          </cell>
          <cell r="F23">
            <v>812</v>
          </cell>
          <cell r="G23">
            <v>1120</v>
          </cell>
          <cell r="H23">
            <v>1427</v>
          </cell>
          <cell r="I23">
            <v>1427</v>
          </cell>
          <cell r="J23">
            <v>1427</v>
          </cell>
          <cell r="K23">
            <v>684</v>
          </cell>
          <cell r="L23">
            <v>705</v>
          </cell>
          <cell r="M23">
            <v>1083</v>
          </cell>
          <cell r="N23">
            <v>1112</v>
          </cell>
          <cell r="O23">
            <v>1175</v>
          </cell>
          <cell r="P23">
            <v>1208</v>
          </cell>
          <cell r="Q23">
            <v>1230</v>
          </cell>
          <cell r="R23">
            <v>1261</v>
          </cell>
          <cell r="S23">
            <v>1287</v>
          </cell>
          <cell r="T23" t="str">
            <v>-</v>
          </cell>
          <cell r="U23" t="str">
            <v>-</v>
          </cell>
          <cell r="V23" t="str">
            <v>-</v>
          </cell>
          <cell r="W23" t="str">
            <v>-</v>
          </cell>
          <cell r="X23" t="str">
            <v>-</v>
          </cell>
          <cell r="Y23" t="str">
            <v>-</v>
          </cell>
          <cell r="Z23" t="str">
            <v>-</v>
          </cell>
          <cell r="AA23" t="str">
            <v>SWUCA</v>
          </cell>
        </row>
        <row r="24">
          <cell r="A24">
            <v>7768</v>
          </cell>
          <cell r="B24" t="str">
            <v xml:space="preserve">ISLAND HARBOR BCH CLB LTD &amp; CHAR HARBOR LAND CO &amp; KNIGHT ISLAND </v>
          </cell>
          <cell r="C24">
            <v>100</v>
          </cell>
          <cell r="D24">
            <v>100</v>
          </cell>
          <cell r="E24">
            <v>405</v>
          </cell>
          <cell r="F24">
            <v>400</v>
          </cell>
          <cell r="G24">
            <v>400</v>
          </cell>
          <cell r="H24">
            <v>400</v>
          </cell>
          <cell r="I24">
            <v>401</v>
          </cell>
          <cell r="J24">
            <v>401</v>
          </cell>
          <cell r="K24">
            <v>295</v>
          </cell>
          <cell r="L24">
            <v>304</v>
          </cell>
          <cell r="M24">
            <v>310</v>
          </cell>
          <cell r="N24" t="str">
            <v>-</v>
          </cell>
          <cell r="O24" t="str">
            <v>-</v>
          </cell>
          <cell r="P24" t="str">
            <v>-</v>
          </cell>
          <cell r="Q24" t="str">
            <v>-</v>
          </cell>
          <cell r="R24" t="str">
            <v>-</v>
          </cell>
          <cell r="S24" t="str">
            <v>-</v>
          </cell>
          <cell r="T24" t="str">
            <v>-</v>
          </cell>
          <cell r="U24">
            <v>491</v>
          </cell>
          <cell r="V24">
            <v>491</v>
          </cell>
          <cell r="W24">
            <v>614</v>
          </cell>
          <cell r="X24">
            <v>633</v>
          </cell>
          <cell r="Y24">
            <v>588</v>
          </cell>
          <cell r="AA24" t="str">
            <v>SWUCA</v>
          </cell>
        </row>
        <row r="25">
          <cell r="A25">
            <v>8626</v>
          </cell>
          <cell r="B25" t="str">
            <v>L.W. UTILITIES INC.</v>
          </cell>
          <cell r="C25" t="str">
            <v>-</v>
          </cell>
          <cell r="D25" t="str">
            <v>-</v>
          </cell>
          <cell r="E25" t="str">
            <v>-</v>
          </cell>
          <cell r="F25">
            <v>758</v>
          </cell>
          <cell r="G25">
            <v>758</v>
          </cell>
          <cell r="H25">
            <v>758</v>
          </cell>
          <cell r="I25" t="str">
            <v>-</v>
          </cell>
          <cell r="J25" t="str">
            <v>-</v>
          </cell>
          <cell r="K25" t="str">
            <v>-</v>
          </cell>
          <cell r="L25" t="str">
            <v>-</v>
          </cell>
          <cell r="M25" t="str">
            <v>-</v>
          </cell>
          <cell r="N25" t="str">
            <v>-</v>
          </cell>
          <cell r="O25" t="str">
            <v>-</v>
          </cell>
          <cell r="P25" t="str">
            <v>-</v>
          </cell>
          <cell r="Q25" t="str">
            <v>-</v>
          </cell>
          <cell r="R25" t="str">
            <v>-</v>
          </cell>
          <cell r="S25" t="str">
            <v>-</v>
          </cell>
          <cell r="T25" t="str">
            <v>-</v>
          </cell>
          <cell r="U25" t="str">
            <v>-</v>
          </cell>
          <cell r="V25" t="str">
            <v>-</v>
          </cell>
          <cell r="W25" t="str">
            <v>-</v>
          </cell>
          <cell r="X25" t="str">
            <v>-</v>
          </cell>
          <cell r="Y25" t="str">
            <v>-</v>
          </cell>
          <cell r="Z25" t="str">
            <v>-</v>
          </cell>
          <cell r="AA25" t="str">
            <v>SWUCA</v>
          </cell>
        </row>
        <row r="26">
          <cell r="B26" t="str">
            <v>PIRATE HARBOR</v>
          </cell>
          <cell r="C26" t="str">
            <v>-</v>
          </cell>
          <cell r="D26" t="str">
            <v>-</v>
          </cell>
          <cell r="E26" t="str">
            <v>-</v>
          </cell>
          <cell r="F26">
            <v>119</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SWUCA</v>
          </cell>
        </row>
        <row r="29">
          <cell r="A29" t="str">
            <v>CHARLOTTE COUNTY TOTAL PUBLIC SUPPLY &gt;&gt;&gt;</v>
          </cell>
          <cell r="C29">
            <v>97766</v>
          </cell>
          <cell r="D29">
            <v>92927</v>
          </cell>
          <cell r="E29">
            <v>93426</v>
          </cell>
          <cell r="F29">
            <v>98575</v>
          </cell>
          <cell r="G29">
            <v>105892</v>
          </cell>
          <cell r="H29">
            <v>108781</v>
          </cell>
          <cell r="I29">
            <v>104636</v>
          </cell>
          <cell r="J29">
            <v>104636</v>
          </cell>
          <cell r="K29">
            <v>95868</v>
          </cell>
          <cell r="L29">
            <v>98274</v>
          </cell>
          <cell r="M29">
            <v>101776</v>
          </cell>
          <cell r="N29">
            <v>103614</v>
          </cell>
          <cell r="O29">
            <v>105842</v>
          </cell>
          <cell r="P29">
            <v>108152</v>
          </cell>
          <cell r="Q29">
            <v>110249</v>
          </cell>
          <cell r="R29">
            <v>113572</v>
          </cell>
          <cell r="S29">
            <v>117260</v>
          </cell>
          <cell r="T29">
            <v>122201</v>
          </cell>
          <cell r="U29">
            <v>128775</v>
          </cell>
          <cell r="V29">
            <v>131710</v>
          </cell>
          <cell r="W29">
            <v>134180</v>
          </cell>
          <cell r="X29">
            <v>168931</v>
          </cell>
          <cell r="Y29">
            <v>176918</v>
          </cell>
          <cell r="Z29">
            <v>0</v>
          </cell>
        </row>
        <row r="32">
          <cell r="A32">
            <v>207</v>
          </cell>
          <cell r="B32" t="str">
            <v>CRYSTAL RIVER &amp; MEADOWCREST</v>
          </cell>
          <cell r="C32">
            <v>3523</v>
          </cell>
          <cell r="D32">
            <v>3662</v>
          </cell>
          <cell r="E32">
            <v>6000</v>
          </cell>
          <cell r="F32">
            <v>3988</v>
          </cell>
          <cell r="G32">
            <v>4177</v>
          </cell>
          <cell r="H32">
            <v>4307</v>
          </cell>
          <cell r="I32">
            <v>4307</v>
          </cell>
          <cell r="J32">
            <v>4307</v>
          </cell>
          <cell r="K32">
            <v>8834</v>
          </cell>
          <cell r="L32">
            <v>8880</v>
          </cell>
          <cell r="M32">
            <v>4056</v>
          </cell>
          <cell r="N32">
            <v>4072</v>
          </cell>
          <cell r="O32">
            <v>4114</v>
          </cell>
          <cell r="P32">
            <v>4114</v>
          </cell>
          <cell r="Q32">
            <v>4375</v>
          </cell>
          <cell r="R32">
            <v>3485</v>
          </cell>
          <cell r="S32">
            <v>3555</v>
          </cell>
          <cell r="T32">
            <v>3630</v>
          </cell>
          <cell r="U32">
            <v>3656</v>
          </cell>
          <cell r="V32">
            <v>3685</v>
          </cell>
          <cell r="W32">
            <v>3685</v>
          </cell>
          <cell r="X32">
            <v>3685</v>
          </cell>
          <cell r="Y32">
            <v>7667</v>
          </cell>
        </row>
        <row r="33">
          <cell r="A33">
            <v>419</v>
          </cell>
          <cell r="B33" t="str">
            <v xml:space="preserve">INVERNESS, CITY OF              </v>
          </cell>
          <cell r="C33">
            <v>4000</v>
          </cell>
          <cell r="D33">
            <v>6000</v>
          </cell>
          <cell r="E33">
            <v>8307</v>
          </cell>
          <cell r="F33">
            <v>7230</v>
          </cell>
          <cell r="G33">
            <v>7154</v>
          </cell>
          <cell r="H33">
            <v>7078</v>
          </cell>
          <cell r="I33">
            <v>6526</v>
          </cell>
          <cell r="J33">
            <v>6526</v>
          </cell>
          <cell r="K33">
            <v>6642</v>
          </cell>
          <cell r="L33">
            <v>6901</v>
          </cell>
          <cell r="M33">
            <v>6644</v>
          </cell>
          <cell r="N33">
            <v>7860</v>
          </cell>
          <cell r="O33">
            <v>6778</v>
          </cell>
          <cell r="P33">
            <v>9545</v>
          </cell>
          <cell r="Q33">
            <v>9813</v>
          </cell>
          <cell r="R33">
            <v>9664</v>
          </cell>
          <cell r="S33">
            <v>9826</v>
          </cell>
          <cell r="T33">
            <v>10033</v>
          </cell>
          <cell r="U33">
            <v>9300</v>
          </cell>
          <cell r="V33">
            <v>9300</v>
          </cell>
          <cell r="W33">
            <v>9300</v>
          </cell>
          <cell r="X33">
            <v>7200</v>
          </cell>
          <cell r="Y33">
            <v>7200</v>
          </cell>
        </row>
        <row r="34">
          <cell r="A34">
            <v>729</v>
          </cell>
          <cell r="B34" t="str">
            <v>SSU / POINT O'WOODS UTILITIES INC</v>
          </cell>
          <cell r="C34">
            <v>400</v>
          </cell>
          <cell r="D34">
            <v>657</v>
          </cell>
          <cell r="E34">
            <v>502</v>
          </cell>
          <cell r="F34">
            <v>596</v>
          </cell>
          <cell r="G34">
            <v>740</v>
          </cell>
          <cell r="H34">
            <v>740</v>
          </cell>
          <cell r="I34">
            <v>740</v>
          </cell>
          <cell r="J34">
            <v>740</v>
          </cell>
          <cell r="K34">
            <v>755</v>
          </cell>
          <cell r="L34">
            <v>895</v>
          </cell>
          <cell r="M34">
            <v>309</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row>
        <row r="35">
          <cell r="A35">
            <v>872</v>
          </cell>
          <cell r="B35" t="str">
            <v>INVERNESS VILLAGE CONDO. ASSOC.</v>
          </cell>
          <cell r="C35">
            <v>256</v>
          </cell>
          <cell r="D35">
            <v>192</v>
          </cell>
          <cell r="E35">
            <v>175</v>
          </cell>
          <cell r="F35">
            <v>192</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row>
        <row r="36">
          <cell r="A36">
            <v>1118</v>
          </cell>
          <cell r="B36" t="str">
            <v>FLORAL CITY WATER ASSOC INC.</v>
          </cell>
          <cell r="C36">
            <v>3542</v>
          </cell>
          <cell r="D36">
            <v>3636</v>
          </cell>
          <cell r="E36">
            <v>3647</v>
          </cell>
          <cell r="F36">
            <v>2463</v>
          </cell>
          <cell r="G36">
            <v>2638</v>
          </cell>
          <cell r="H36">
            <v>2638</v>
          </cell>
          <cell r="I36">
            <v>2748</v>
          </cell>
          <cell r="J36">
            <v>2701</v>
          </cell>
          <cell r="K36">
            <v>2857</v>
          </cell>
          <cell r="L36">
            <v>3739</v>
          </cell>
          <cell r="M36">
            <v>3922</v>
          </cell>
          <cell r="N36">
            <v>4022</v>
          </cell>
          <cell r="O36">
            <v>4100</v>
          </cell>
          <cell r="P36">
            <v>4205</v>
          </cell>
          <cell r="Q36">
            <v>4304</v>
          </cell>
          <cell r="R36">
            <v>4396</v>
          </cell>
          <cell r="S36">
            <v>4272</v>
          </cell>
          <cell r="T36">
            <v>4358</v>
          </cell>
          <cell r="U36">
            <v>4570</v>
          </cell>
          <cell r="V36">
            <v>4713</v>
          </cell>
          <cell r="W36">
            <v>5668</v>
          </cell>
          <cell r="X36">
            <v>5980</v>
          </cell>
          <cell r="Y36">
            <v>6025</v>
          </cell>
        </row>
        <row r="37">
          <cell r="A37">
            <v>1345</v>
          </cell>
          <cell r="B37" t="str">
            <v>ROYAL OAKS OF CITRUS HOMEOWNERS</v>
          </cell>
          <cell r="C37">
            <v>8</v>
          </cell>
          <cell r="D37">
            <v>9</v>
          </cell>
          <cell r="E37">
            <v>8</v>
          </cell>
          <cell r="F37">
            <v>106</v>
          </cell>
          <cell r="G37">
            <v>106</v>
          </cell>
          <cell r="H37">
            <v>106</v>
          </cell>
          <cell r="I37">
            <v>153</v>
          </cell>
          <cell r="J37">
            <v>153</v>
          </cell>
          <cell r="K37">
            <v>204</v>
          </cell>
          <cell r="L37">
            <v>204</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row>
        <row r="38">
          <cell r="A38">
            <v>1928</v>
          </cell>
          <cell r="B38" t="str">
            <v>LAKESIDE GOLF / CONNELL LAKE / ZOAD</v>
          </cell>
          <cell r="C38">
            <v>102</v>
          </cell>
          <cell r="D38">
            <v>104</v>
          </cell>
          <cell r="E38">
            <v>92</v>
          </cell>
          <cell r="F38">
            <v>127</v>
          </cell>
          <cell r="G38">
            <v>138</v>
          </cell>
          <cell r="H38">
            <v>150</v>
          </cell>
          <cell r="I38">
            <v>144</v>
          </cell>
          <cell r="J38">
            <v>150</v>
          </cell>
          <cell r="K38">
            <v>153</v>
          </cell>
          <cell r="L38" t="str">
            <v>-</v>
          </cell>
          <cell r="M38" t="str">
            <v>-</v>
          </cell>
          <cell r="N38" t="str">
            <v>-</v>
          </cell>
          <cell r="O38" t="str">
            <v>-</v>
          </cell>
          <cell r="P38" t="str">
            <v>-</v>
          </cell>
          <cell r="Q38" t="str">
            <v>-</v>
          </cell>
          <cell r="R38" t="str">
            <v>-</v>
          </cell>
          <cell r="S38" t="str">
            <v>-</v>
          </cell>
          <cell r="T38" t="str">
            <v>-</v>
          </cell>
          <cell r="U38" t="str">
            <v>-</v>
          </cell>
          <cell r="V38" t="str">
            <v>-</v>
          </cell>
          <cell r="W38" t="str">
            <v>-</v>
          </cell>
          <cell r="X38" t="str">
            <v>-</v>
          </cell>
          <cell r="Y38" t="str">
            <v>-</v>
          </cell>
          <cell r="Z38" t="str">
            <v>-</v>
          </cell>
        </row>
        <row r="39">
          <cell r="A39">
            <v>2124</v>
          </cell>
          <cell r="B39" t="str">
            <v>SSU / GOLDEN TERRACE</v>
          </cell>
          <cell r="C39" t="str">
            <v>-</v>
          </cell>
          <cell r="D39">
            <v>350</v>
          </cell>
          <cell r="E39">
            <v>389</v>
          </cell>
          <cell r="F39">
            <v>263</v>
          </cell>
          <cell r="G39">
            <v>268</v>
          </cell>
          <cell r="H39">
            <v>268</v>
          </cell>
          <cell r="I39">
            <v>266</v>
          </cell>
          <cell r="J39">
            <v>266</v>
          </cell>
          <cell r="K39">
            <v>271</v>
          </cell>
          <cell r="L39">
            <v>276</v>
          </cell>
          <cell r="M39">
            <v>252</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row>
        <row r="40">
          <cell r="A40">
            <v>2842</v>
          </cell>
          <cell r="B40" t="str">
            <v>FLA WATER SERVICES/CITRUS SPRINGS</v>
          </cell>
          <cell r="C40">
            <v>2693</v>
          </cell>
          <cell r="D40">
            <v>3313</v>
          </cell>
          <cell r="E40">
            <v>3318</v>
          </cell>
          <cell r="F40">
            <v>4020</v>
          </cell>
          <cell r="G40">
            <v>3437</v>
          </cell>
          <cell r="H40">
            <v>3550</v>
          </cell>
          <cell r="I40">
            <v>3494</v>
          </cell>
          <cell r="J40">
            <v>3550</v>
          </cell>
          <cell r="K40">
            <v>3621</v>
          </cell>
          <cell r="L40">
            <v>6700</v>
          </cell>
          <cell r="M40">
            <v>6213</v>
          </cell>
          <cell r="N40">
            <v>6371</v>
          </cell>
          <cell r="O40">
            <v>6495</v>
          </cell>
          <cell r="P40">
            <v>6661</v>
          </cell>
          <cell r="Q40">
            <v>6818</v>
          </cell>
          <cell r="R40">
            <v>6964</v>
          </cell>
          <cell r="S40">
            <v>8072</v>
          </cell>
          <cell r="T40">
            <v>10754</v>
          </cell>
          <cell r="U40">
            <v>13680</v>
          </cell>
          <cell r="V40">
            <v>13080</v>
          </cell>
          <cell r="W40">
            <v>13080</v>
          </cell>
          <cell r="X40">
            <v>15000</v>
          </cell>
          <cell r="Y40">
            <v>15000</v>
          </cell>
        </row>
        <row r="41">
          <cell r="A41">
            <v>3673</v>
          </cell>
          <cell r="B41" t="str">
            <v>SSU/SUGARMILL/SUNTAAC</v>
          </cell>
          <cell r="C41">
            <v>2196</v>
          </cell>
          <cell r="D41">
            <v>2842</v>
          </cell>
          <cell r="E41">
            <v>4984</v>
          </cell>
          <cell r="F41">
            <v>3153</v>
          </cell>
          <cell r="G41">
            <v>3410</v>
          </cell>
          <cell r="H41">
            <v>3668</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row>
        <row r="42">
          <cell r="A42">
            <v>4153</v>
          </cell>
          <cell r="B42" t="str">
            <v xml:space="preserve">ROLLING OAKS UTILITIES, INC.    </v>
          </cell>
          <cell r="C42">
            <v>9000</v>
          </cell>
          <cell r="D42">
            <v>10242</v>
          </cell>
          <cell r="E42">
            <v>10010</v>
          </cell>
          <cell r="F42">
            <v>11431</v>
          </cell>
          <cell r="G42">
            <v>11325</v>
          </cell>
          <cell r="H42">
            <v>11493</v>
          </cell>
          <cell r="I42">
            <v>11599</v>
          </cell>
          <cell r="J42">
            <v>11868</v>
          </cell>
          <cell r="K42">
            <v>11872</v>
          </cell>
          <cell r="L42">
            <v>12783</v>
          </cell>
          <cell r="M42">
            <v>13115</v>
          </cell>
          <cell r="N42">
            <v>11316</v>
          </cell>
          <cell r="O42">
            <v>11151</v>
          </cell>
          <cell r="P42">
            <v>11243</v>
          </cell>
          <cell r="Q42">
            <v>11324</v>
          </cell>
          <cell r="R42">
            <v>11384</v>
          </cell>
          <cell r="S42">
            <v>11439</v>
          </cell>
          <cell r="T42">
            <v>11457</v>
          </cell>
          <cell r="U42">
            <v>11475</v>
          </cell>
          <cell r="V42">
            <v>11669</v>
          </cell>
          <cell r="W42">
            <v>12242</v>
          </cell>
          <cell r="X42">
            <v>12242</v>
          </cell>
          <cell r="Y42">
            <v>12602</v>
          </cell>
        </row>
        <row r="43">
          <cell r="A43">
            <v>4406</v>
          </cell>
          <cell r="B43" t="str">
            <v>HOMOSASSA SPECIAL WATER DIST.</v>
          </cell>
          <cell r="C43">
            <v>3264</v>
          </cell>
          <cell r="D43">
            <v>5635</v>
          </cell>
          <cell r="E43">
            <v>4803</v>
          </cell>
          <cell r="F43">
            <v>4269</v>
          </cell>
          <cell r="G43">
            <v>3659</v>
          </cell>
          <cell r="H43">
            <v>3659</v>
          </cell>
          <cell r="I43">
            <v>3517</v>
          </cell>
          <cell r="J43">
            <v>3747</v>
          </cell>
          <cell r="K43">
            <v>3375</v>
          </cell>
          <cell r="L43">
            <v>3443</v>
          </cell>
          <cell r="M43">
            <v>3533</v>
          </cell>
          <cell r="N43">
            <v>3623</v>
          </cell>
          <cell r="O43">
            <v>3759</v>
          </cell>
          <cell r="P43">
            <v>4211</v>
          </cell>
          <cell r="Q43">
            <v>4486</v>
          </cell>
          <cell r="R43">
            <v>4582</v>
          </cell>
          <cell r="S43">
            <v>4422</v>
          </cell>
          <cell r="T43">
            <v>3973</v>
          </cell>
          <cell r="U43">
            <v>5970</v>
          </cell>
          <cell r="V43">
            <v>6000</v>
          </cell>
          <cell r="W43">
            <v>6075</v>
          </cell>
          <cell r="X43">
            <v>6314</v>
          </cell>
          <cell r="Y43">
            <v>6394</v>
          </cell>
        </row>
        <row r="44">
          <cell r="A44">
            <v>4659</v>
          </cell>
          <cell r="B44" t="str">
            <v>OZELLO WATER ASSOCIATION INC.</v>
          </cell>
          <cell r="C44">
            <v>3179</v>
          </cell>
          <cell r="D44">
            <v>1127</v>
          </cell>
          <cell r="E44">
            <v>2417</v>
          </cell>
          <cell r="F44">
            <v>2684</v>
          </cell>
          <cell r="G44">
            <v>2727</v>
          </cell>
          <cell r="H44">
            <v>2919</v>
          </cell>
          <cell r="I44">
            <v>2823</v>
          </cell>
          <cell r="J44">
            <v>2919</v>
          </cell>
          <cell r="K44">
            <v>2977</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row>
        <row r="45">
          <cell r="A45">
            <v>4753</v>
          </cell>
          <cell r="B45" t="str">
            <v>CONSTATE UTILITIES, INC.</v>
          </cell>
          <cell r="C45" t="str">
            <v>-</v>
          </cell>
          <cell r="D45">
            <v>146</v>
          </cell>
          <cell r="E45">
            <v>174</v>
          </cell>
          <cell r="F45">
            <v>196</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row>
        <row r="46">
          <cell r="A46">
            <v>6291</v>
          </cell>
          <cell r="B46" t="str">
            <v>SSU / ROSEMONT</v>
          </cell>
          <cell r="C46">
            <v>62</v>
          </cell>
          <cell r="D46">
            <v>102</v>
          </cell>
          <cell r="E46">
            <v>67</v>
          </cell>
          <cell r="F46">
            <v>118</v>
          </cell>
          <cell r="G46">
            <v>136</v>
          </cell>
          <cell r="H46">
            <v>136</v>
          </cell>
          <cell r="I46" t="str">
            <v>-</v>
          </cell>
          <cell r="J46" t="str">
            <v>-</v>
          </cell>
          <cell r="K46" t="str">
            <v>-</v>
          </cell>
          <cell r="L46" t="str">
            <v>-</v>
          </cell>
          <cell r="M46">
            <v>379</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row>
        <row r="47">
          <cell r="A47">
            <v>6691</v>
          </cell>
          <cell r="B47" t="str">
            <v>GULF HIGHWAY LAND CORP.</v>
          </cell>
          <cell r="C47">
            <v>227</v>
          </cell>
          <cell r="D47">
            <v>273</v>
          </cell>
          <cell r="E47">
            <v>300</v>
          </cell>
          <cell r="F47">
            <v>300</v>
          </cell>
          <cell r="G47">
            <v>345</v>
          </cell>
          <cell r="H47">
            <v>390</v>
          </cell>
          <cell r="I47">
            <v>136</v>
          </cell>
          <cell r="J47">
            <v>434</v>
          </cell>
          <cell r="K47">
            <v>441</v>
          </cell>
          <cell r="L47">
            <v>420</v>
          </cell>
          <cell r="M47">
            <v>476</v>
          </cell>
          <cell r="N47" t="str">
            <v>-</v>
          </cell>
          <cell r="O47" t="str">
            <v>-</v>
          </cell>
          <cell r="P47" t="str">
            <v>-</v>
          </cell>
          <cell r="Q47" t="str">
            <v>-</v>
          </cell>
          <cell r="R47" t="str">
            <v>-</v>
          </cell>
          <cell r="S47" t="str">
            <v>-</v>
          </cell>
          <cell r="T47" t="str">
            <v>N/A</v>
          </cell>
          <cell r="U47">
            <v>230</v>
          </cell>
          <cell r="V47">
            <v>555</v>
          </cell>
          <cell r="W47">
            <v>578</v>
          </cell>
          <cell r="X47">
            <v>578</v>
          </cell>
          <cell r="Y47">
            <v>590</v>
          </cell>
        </row>
        <row r="48">
          <cell r="A48">
            <v>7121</v>
          </cell>
          <cell r="B48" t="str">
            <v>WITH. RWSA / MEADOWCREST</v>
          </cell>
          <cell r="C48">
            <v>129</v>
          </cell>
          <cell r="D48">
            <v>1802</v>
          </cell>
          <cell r="E48">
            <v>941</v>
          </cell>
          <cell r="F48">
            <v>1023</v>
          </cell>
          <cell r="G48">
            <v>4758</v>
          </cell>
          <cell r="H48">
            <v>4758</v>
          </cell>
          <cell r="I48">
            <v>4758</v>
          </cell>
          <cell r="J48">
            <v>4758</v>
          </cell>
          <cell r="K48" t="str">
            <v>-</v>
          </cell>
          <cell r="L48" t="str">
            <v>-</v>
          </cell>
          <cell r="M48">
            <v>12638</v>
          </cell>
          <cell r="N48">
            <v>12960</v>
          </cell>
          <cell r="O48">
            <v>13211</v>
          </cell>
          <cell r="P48">
            <v>13549</v>
          </cell>
          <cell r="Q48">
            <v>10830</v>
          </cell>
          <cell r="R48">
            <v>15118</v>
          </cell>
          <cell r="S48">
            <v>16943</v>
          </cell>
          <cell r="T48">
            <v>18757</v>
          </cell>
          <cell r="U48">
            <v>18794</v>
          </cell>
          <cell r="V48">
            <v>19000</v>
          </cell>
          <cell r="W48">
            <v>23917</v>
          </cell>
          <cell r="X48">
            <v>24309</v>
          </cell>
          <cell r="Y48">
            <v>26209</v>
          </cell>
        </row>
        <row r="49">
          <cell r="A49">
            <v>7296</v>
          </cell>
          <cell r="B49" t="str">
            <v>ADG CRYSTAL POINTE ASSOC / W C &amp; F REAL</v>
          </cell>
          <cell r="C49">
            <v>30</v>
          </cell>
          <cell r="D49">
            <v>16</v>
          </cell>
          <cell r="E49">
            <v>17</v>
          </cell>
          <cell r="F49">
            <v>25</v>
          </cell>
          <cell r="G49">
            <v>25</v>
          </cell>
          <cell r="H49">
            <v>25</v>
          </cell>
          <cell r="I49">
            <v>33</v>
          </cell>
          <cell r="J49">
            <v>25</v>
          </cell>
          <cell r="K49">
            <v>40</v>
          </cell>
          <cell r="L49" t="str">
            <v>-</v>
          </cell>
          <cell r="M49">
            <v>43</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row>
        <row r="50">
          <cell r="A50">
            <v>7358</v>
          </cell>
          <cell r="B50" t="str">
            <v>CITRUS CO. UTIL. / HAMPTON HILLS</v>
          </cell>
          <cell r="C50">
            <v>90</v>
          </cell>
          <cell r="D50">
            <v>270</v>
          </cell>
          <cell r="E50">
            <v>1500</v>
          </cell>
          <cell r="F50">
            <v>1674</v>
          </cell>
          <cell r="G50" t="str">
            <v>-</v>
          </cell>
          <cell r="H50" t="str">
            <v>-</v>
          </cell>
          <cell r="I50" t="str">
            <v>-</v>
          </cell>
          <cell r="J50" t="str">
            <v>-</v>
          </cell>
          <cell r="K50" t="str">
            <v>-</v>
          </cell>
          <cell r="L50" t="str">
            <v>-</v>
          </cell>
          <cell r="M50" t="str">
            <v>-</v>
          </cell>
          <cell r="N50" t="str">
            <v>-</v>
          </cell>
          <cell r="O50" t="str">
            <v>-</v>
          </cell>
          <cell r="P50" t="str">
            <v>-</v>
          </cell>
          <cell r="Q50" t="str">
            <v>-</v>
          </cell>
          <cell r="R50" t="str">
            <v>-</v>
          </cell>
          <cell r="S50" t="str">
            <v>-</v>
          </cell>
          <cell r="T50" t="str">
            <v>-</v>
          </cell>
          <cell r="U50" t="str">
            <v>-</v>
          </cell>
          <cell r="V50" t="str">
            <v>-</v>
          </cell>
          <cell r="W50" t="str">
            <v>-</v>
          </cell>
          <cell r="X50" t="str">
            <v>-</v>
          </cell>
          <cell r="Y50" t="str">
            <v>-</v>
          </cell>
          <cell r="Z50" t="str">
            <v>-</v>
          </cell>
        </row>
        <row r="51">
          <cell r="A51">
            <v>7826</v>
          </cell>
          <cell r="B51" t="str">
            <v>CIRTUS CO. / P.P.F</v>
          </cell>
          <cell r="C51" t="str">
            <v>-</v>
          </cell>
          <cell r="D51" t="str">
            <v>-</v>
          </cell>
          <cell r="E51" t="str">
            <v>-</v>
          </cell>
          <cell r="F51">
            <v>48</v>
          </cell>
          <cell r="G51">
            <v>39</v>
          </cell>
          <cell r="H51">
            <v>92</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row>
        <row r="52">
          <cell r="A52">
            <v>7877</v>
          </cell>
          <cell r="B52" t="str">
            <v>SSU / APACHE SHORES</v>
          </cell>
          <cell r="C52" t="str">
            <v>-</v>
          </cell>
          <cell r="D52" t="str">
            <v>-</v>
          </cell>
          <cell r="E52" t="str">
            <v>-</v>
          </cell>
          <cell r="F52">
            <v>391</v>
          </cell>
          <cell r="G52">
            <v>738</v>
          </cell>
          <cell r="H52" t="str">
            <v>-</v>
          </cell>
          <cell r="I52" t="str">
            <v>-</v>
          </cell>
          <cell r="J52" t="str">
            <v>-</v>
          </cell>
          <cell r="K52" t="str">
            <v>-</v>
          </cell>
          <cell r="L52" t="str">
            <v>-</v>
          </cell>
          <cell r="M52">
            <v>44</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row>
        <row r="53">
          <cell r="A53">
            <v>7879</v>
          </cell>
          <cell r="B53" t="str">
            <v>FLA WATER SERVICES / OAK FOREST</v>
          </cell>
          <cell r="C53">
            <v>231</v>
          </cell>
          <cell r="D53">
            <v>371</v>
          </cell>
          <cell r="E53">
            <v>406</v>
          </cell>
          <cell r="F53">
            <v>262</v>
          </cell>
          <cell r="G53">
            <v>318</v>
          </cell>
          <cell r="H53">
            <v>318</v>
          </cell>
          <cell r="I53">
            <v>318</v>
          </cell>
          <cell r="J53">
            <v>318</v>
          </cell>
          <cell r="K53">
            <v>324</v>
          </cell>
          <cell r="L53">
            <v>330</v>
          </cell>
          <cell r="M53">
            <v>334</v>
          </cell>
          <cell r="N53">
            <v>339</v>
          </cell>
          <cell r="O53">
            <v>346</v>
          </cell>
          <cell r="P53">
            <v>355</v>
          </cell>
          <cell r="Q53">
            <v>363</v>
          </cell>
          <cell r="R53">
            <v>371</v>
          </cell>
          <cell r="S53">
            <v>371</v>
          </cell>
          <cell r="T53">
            <v>371</v>
          </cell>
          <cell r="U53">
            <v>371</v>
          </cell>
          <cell r="V53">
            <v>400</v>
          </cell>
          <cell r="W53">
            <v>415</v>
          </cell>
          <cell r="X53">
            <v>422</v>
          </cell>
          <cell r="Y53">
            <v>422</v>
          </cell>
        </row>
        <row r="54">
          <cell r="A54">
            <v>8239</v>
          </cell>
          <cell r="B54" t="str">
            <v>CITRUS CO. BD. OF CO. COMM / HILLTOP</v>
          </cell>
          <cell r="C54" t="str">
            <v>-</v>
          </cell>
          <cell r="D54">
            <v>529</v>
          </cell>
          <cell r="E54">
            <v>529</v>
          </cell>
          <cell r="F54" t="str">
            <v>-</v>
          </cell>
          <cell r="G54" t="str">
            <v>-</v>
          </cell>
          <cell r="H54" t="str">
            <v>-</v>
          </cell>
          <cell r="I54" t="str">
            <v>-</v>
          </cell>
          <cell r="J54" t="str">
            <v>-</v>
          </cell>
          <cell r="K54" t="str">
            <v>-</v>
          </cell>
          <cell r="L54" t="str">
            <v>-</v>
          </cell>
          <cell r="M54" t="str">
            <v>-</v>
          </cell>
          <cell r="N54" t="str">
            <v>-</v>
          </cell>
          <cell r="O54" t="str">
            <v>-</v>
          </cell>
          <cell r="P54" t="str">
            <v>-</v>
          </cell>
          <cell r="Q54" t="str">
            <v>-</v>
          </cell>
          <cell r="R54" t="str">
            <v>-</v>
          </cell>
          <cell r="S54" t="str">
            <v>-</v>
          </cell>
          <cell r="T54" t="str">
            <v>-</v>
          </cell>
          <cell r="U54" t="str">
            <v>-</v>
          </cell>
          <cell r="V54" t="str">
            <v>-</v>
          </cell>
          <cell r="W54" t="str">
            <v>-</v>
          </cell>
          <cell r="X54" t="str">
            <v>-</v>
          </cell>
          <cell r="Y54" t="str">
            <v>-</v>
          </cell>
          <cell r="Z54" t="str">
            <v>-</v>
          </cell>
        </row>
        <row r="55">
          <cell r="A55">
            <v>8623</v>
          </cell>
          <cell r="B55" t="str">
            <v>CITRUS CONDOS, INC.</v>
          </cell>
          <cell r="C55" t="str">
            <v>-</v>
          </cell>
          <cell r="D55" t="str">
            <v>-</v>
          </cell>
          <cell r="E55" t="str">
            <v>-</v>
          </cell>
          <cell r="F55">
            <v>25</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row>
        <row r="56">
          <cell r="A56">
            <v>8799</v>
          </cell>
          <cell r="B56" t="str">
            <v>SSU / ROLLING GREEN</v>
          </cell>
          <cell r="C56" t="str">
            <v>-</v>
          </cell>
          <cell r="D56" t="str">
            <v>-</v>
          </cell>
          <cell r="E56" t="str">
            <v>-</v>
          </cell>
          <cell r="F56">
            <v>120</v>
          </cell>
          <cell r="G56">
            <v>306</v>
          </cell>
          <cell r="H56">
            <v>306</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row>
        <row r="57">
          <cell r="A57">
            <v>9532</v>
          </cell>
          <cell r="B57" t="str">
            <v>GREEN BRIAR CONDO OWNERS ASSOC.</v>
          </cell>
          <cell r="C57" t="str">
            <v>-</v>
          </cell>
          <cell r="D57" t="str">
            <v>-</v>
          </cell>
          <cell r="E57" t="str">
            <v>-</v>
          </cell>
          <cell r="F57" t="str">
            <v>-</v>
          </cell>
          <cell r="G57">
            <v>295</v>
          </cell>
          <cell r="H57">
            <v>295</v>
          </cell>
          <cell r="I57">
            <v>277</v>
          </cell>
          <cell r="J57">
            <v>295</v>
          </cell>
          <cell r="K57">
            <v>258</v>
          </cell>
          <cell r="L57">
            <v>263</v>
          </cell>
          <cell r="M57">
            <v>270</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row>
        <row r="58">
          <cell r="A58">
            <v>9791</v>
          </cell>
          <cell r="B58" t="str">
            <v>FLA WATER SERVICES / SUGARMILL</v>
          </cell>
          <cell r="C58" t="str">
            <v>-</v>
          </cell>
          <cell r="D58" t="str">
            <v>-</v>
          </cell>
          <cell r="E58" t="str">
            <v>-</v>
          </cell>
          <cell r="F58" t="str">
            <v>-</v>
          </cell>
          <cell r="G58" t="str">
            <v>-</v>
          </cell>
          <cell r="H58" t="str">
            <v>-</v>
          </cell>
          <cell r="I58">
            <v>2898</v>
          </cell>
          <cell r="J58">
            <v>3410</v>
          </cell>
          <cell r="K58">
            <v>3478</v>
          </cell>
          <cell r="L58">
            <v>6015</v>
          </cell>
          <cell r="M58">
            <v>4665</v>
          </cell>
          <cell r="N58">
            <v>4784</v>
          </cell>
          <cell r="O58">
            <v>4877</v>
          </cell>
          <cell r="P58">
            <v>5002</v>
          </cell>
          <cell r="Q58">
            <v>5120</v>
          </cell>
          <cell r="R58">
            <v>5230</v>
          </cell>
          <cell r="S58">
            <v>6879</v>
          </cell>
          <cell r="T58">
            <v>8483</v>
          </cell>
          <cell r="U58">
            <v>11117</v>
          </cell>
          <cell r="V58">
            <v>11117</v>
          </cell>
          <cell r="W58">
            <v>9659</v>
          </cell>
          <cell r="X58">
            <v>10390</v>
          </cell>
          <cell r="Y58">
            <v>10390</v>
          </cell>
        </row>
        <row r="59">
          <cell r="A59">
            <v>11696</v>
          </cell>
          <cell r="B59" t="str">
            <v>FLA WATER SERVICES / LAKESIDE</v>
          </cell>
          <cell r="C59" t="str">
            <v>-</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v>359</v>
          </cell>
          <cell r="T59">
            <v>397</v>
          </cell>
          <cell r="U59">
            <v>439</v>
          </cell>
          <cell r="V59">
            <v>517</v>
          </cell>
          <cell r="W59">
            <v>574</v>
          </cell>
          <cell r="X59">
            <v>608</v>
          </cell>
          <cell r="Y59">
            <v>608</v>
          </cell>
        </row>
        <row r="60">
          <cell r="A60">
            <v>11839</v>
          </cell>
          <cell r="B60" t="str">
            <v>WALDEN WOODS LTD</v>
          </cell>
          <cell r="C60" t="str">
            <v>-</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v>1400</v>
          </cell>
          <cell r="W60">
            <v>1400</v>
          </cell>
          <cell r="X60">
            <v>848</v>
          </cell>
          <cell r="Y60">
            <v>752</v>
          </cell>
        </row>
        <row r="61">
          <cell r="I61" t="str">
            <v>-</v>
          </cell>
        </row>
        <row r="63">
          <cell r="A63" t="str">
            <v>CITRUS COUNTY TOTAL PUBLIC SUPPLY &gt;&gt;&gt;</v>
          </cell>
          <cell r="C63">
            <v>32932</v>
          </cell>
          <cell r="D63">
            <v>41278</v>
          </cell>
          <cell r="E63">
            <v>48586</v>
          </cell>
          <cell r="F63">
            <v>44704</v>
          </cell>
          <cell r="G63">
            <v>46739</v>
          </cell>
          <cell r="H63">
            <v>46896</v>
          </cell>
          <cell r="I63">
            <v>44737</v>
          </cell>
          <cell r="J63">
            <v>46167</v>
          </cell>
          <cell r="K63">
            <v>46102</v>
          </cell>
          <cell r="L63">
            <v>50849</v>
          </cell>
          <cell r="M63">
            <v>56893</v>
          </cell>
          <cell r="N63">
            <v>55347</v>
          </cell>
          <cell r="O63">
            <v>54831</v>
          </cell>
          <cell r="P63">
            <v>58885</v>
          </cell>
          <cell r="Q63">
            <v>57433</v>
          </cell>
          <cell r="R63">
            <v>61194</v>
          </cell>
          <cell r="S63">
            <v>66138</v>
          </cell>
          <cell r="T63">
            <v>72213</v>
          </cell>
          <cell r="U63">
            <v>79602</v>
          </cell>
          <cell r="V63">
            <v>81436</v>
          </cell>
          <cell r="W63">
            <v>86593</v>
          </cell>
          <cell r="X63">
            <v>87576</v>
          </cell>
          <cell r="Y63">
            <v>93859</v>
          </cell>
          <cell r="Z63">
            <v>0</v>
          </cell>
        </row>
        <row r="66">
          <cell r="A66">
            <v>2923</v>
          </cell>
          <cell r="B66" t="str">
            <v>GENERAL DEVELOPMENT UTILITIES</v>
          </cell>
          <cell r="C66" t="str">
            <v>-</v>
          </cell>
          <cell r="D66" t="str">
            <v>-</v>
          </cell>
          <cell r="E66" t="str">
            <v>-</v>
          </cell>
          <cell r="F66">
            <v>224</v>
          </cell>
          <cell r="G66" t="str">
            <v>-</v>
          </cell>
          <cell r="H66" t="str">
            <v>-</v>
          </cell>
          <cell r="I66" t="str">
            <v>-</v>
          </cell>
          <cell r="J66" t="str">
            <v>-</v>
          </cell>
          <cell r="K66" t="str">
            <v>-</v>
          </cell>
          <cell r="L66" t="str">
            <v>-</v>
          </cell>
          <cell r="M66" t="str">
            <v>-</v>
          </cell>
          <cell r="N66" t="str">
            <v>-</v>
          </cell>
          <cell r="O66" t="str">
            <v>-</v>
          </cell>
          <cell r="P66" t="str">
            <v>-</v>
          </cell>
          <cell r="Q66" t="str">
            <v>-</v>
          </cell>
          <cell r="R66" t="str">
            <v>-</v>
          </cell>
          <cell r="S66" t="str">
            <v>-</v>
          </cell>
          <cell r="T66" t="str">
            <v>-</v>
          </cell>
          <cell r="U66" t="str">
            <v>-</v>
          </cell>
          <cell r="V66" t="str">
            <v>-</v>
          </cell>
          <cell r="W66" t="str">
            <v>-</v>
          </cell>
          <cell r="X66" t="str">
            <v>-</v>
          </cell>
          <cell r="Y66" t="str">
            <v>-</v>
          </cell>
          <cell r="Z66" t="str">
            <v>-</v>
          </cell>
          <cell r="AA66" t="str">
            <v>SWUCA</v>
          </cell>
        </row>
        <row r="67">
          <cell r="A67">
            <v>4725</v>
          </cell>
          <cell r="B67" t="str">
            <v>ARCADIA, CITY OF</v>
          </cell>
          <cell r="C67">
            <v>6105</v>
          </cell>
          <cell r="D67">
            <v>6790</v>
          </cell>
          <cell r="E67">
            <v>7787</v>
          </cell>
          <cell r="F67">
            <v>7924</v>
          </cell>
          <cell r="G67">
            <v>7924</v>
          </cell>
          <cell r="H67">
            <v>7924</v>
          </cell>
          <cell r="I67">
            <v>7924</v>
          </cell>
          <cell r="J67">
            <v>7924</v>
          </cell>
          <cell r="K67">
            <v>6543</v>
          </cell>
          <cell r="L67">
            <v>6543</v>
          </cell>
          <cell r="M67">
            <v>6608</v>
          </cell>
          <cell r="N67">
            <v>6729</v>
          </cell>
          <cell r="O67">
            <v>6857</v>
          </cell>
          <cell r="P67">
            <v>6993</v>
          </cell>
          <cell r="Q67">
            <v>7145</v>
          </cell>
          <cell r="R67">
            <v>7239</v>
          </cell>
          <cell r="S67">
            <v>7357</v>
          </cell>
          <cell r="T67">
            <v>7371</v>
          </cell>
          <cell r="U67">
            <v>7371</v>
          </cell>
          <cell r="V67">
            <v>7919</v>
          </cell>
          <cell r="W67">
            <v>8942</v>
          </cell>
          <cell r="X67">
            <v>8942</v>
          </cell>
          <cell r="Y67">
            <v>8942</v>
          </cell>
          <cell r="AA67" t="str">
            <v>SWUCA</v>
          </cell>
        </row>
        <row r="68">
          <cell r="A68">
            <v>6483</v>
          </cell>
          <cell r="B68" t="str">
            <v>SPECIALITY DEVELOPMENT/BUCHANAN</v>
          </cell>
          <cell r="C68" t="str">
            <v>-</v>
          </cell>
          <cell r="D68" t="str">
            <v>-</v>
          </cell>
          <cell r="E68" t="str">
            <v>-</v>
          </cell>
          <cell r="F68">
            <v>93</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SWUCA</v>
          </cell>
        </row>
        <row r="69">
          <cell r="A69">
            <v>6604</v>
          </cell>
          <cell r="B69" t="str">
            <v>LAKE SUZY/LOREDA DEV.</v>
          </cell>
          <cell r="C69">
            <v>66</v>
          </cell>
          <cell r="D69">
            <v>198</v>
          </cell>
          <cell r="E69">
            <v>140</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SWUCA</v>
          </cell>
        </row>
        <row r="70">
          <cell r="A70">
            <v>7116</v>
          </cell>
          <cell r="B70" t="str">
            <v>RIVERWOOD DEVELOPMENT</v>
          </cell>
          <cell r="C70" t="str">
            <v>-</v>
          </cell>
          <cell r="D70" t="str">
            <v>-</v>
          </cell>
          <cell r="E70" t="str">
            <v>-</v>
          </cell>
          <cell r="F70" t="str">
            <v>-</v>
          </cell>
          <cell r="G70" t="str">
            <v>-</v>
          </cell>
          <cell r="H70" t="str">
            <v>-</v>
          </cell>
          <cell r="I70" t="str">
            <v>-</v>
          </cell>
          <cell r="J70" t="str">
            <v>-</v>
          </cell>
          <cell r="K70" t="str">
            <v>-</v>
          </cell>
          <cell r="L70" t="str">
            <v>-</v>
          </cell>
          <cell r="M70" t="str">
            <v>-</v>
          </cell>
          <cell r="N70" t="str">
            <v>-</v>
          </cell>
          <cell r="O70" t="str">
            <v>-</v>
          </cell>
          <cell r="P70" t="str">
            <v>-</v>
          </cell>
          <cell r="Q70" t="str">
            <v>-</v>
          </cell>
          <cell r="R70" t="str">
            <v>-</v>
          </cell>
          <cell r="S70" t="str">
            <v>-</v>
          </cell>
          <cell r="T70" t="str">
            <v>-</v>
          </cell>
          <cell r="U70" t="str">
            <v>-</v>
          </cell>
          <cell r="V70" t="str">
            <v>-</v>
          </cell>
          <cell r="W70" t="str">
            <v>-</v>
          </cell>
          <cell r="X70" t="str">
            <v>-</v>
          </cell>
          <cell r="Y70" t="str">
            <v>-</v>
          </cell>
          <cell r="Z70" t="str">
            <v>-</v>
          </cell>
          <cell r="AA70" t="str">
            <v>SWUCA</v>
          </cell>
        </row>
        <row r="71">
          <cell r="A71">
            <v>10420</v>
          </cell>
          <cell r="B71" t="str">
            <v>PR/MRWSA / LAKE SUZY</v>
          </cell>
          <cell r="C71" t="str">
            <v>-</v>
          </cell>
          <cell r="D71" t="str">
            <v>-</v>
          </cell>
          <cell r="E71" t="str">
            <v>-</v>
          </cell>
          <cell r="F71" t="str">
            <v>-</v>
          </cell>
          <cell r="G71">
            <v>224</v>
          </cell>
          <cell r="H71">
            <v>224</v>
          </cell>
          <cell r="I71">
            <v>224</v>
          </cell>
          <cell r="J71">
            <v>224</v>
          </cell>
          <cell r="K71">
            <v>228</v>
          </cell>
          <cell r="L71">
            <v>1131</v>
          </cell>
          <cell r="M71">
            <v>1154</v>
          </cell>
          <cell r="N71">
            <v>1174</v>
          </cell>
          <cell r="O71">
            <v>1190</v>
          </cell>
          <cell r="P71">
            <v>1221</v>
          </cell>
          <cell r="Q71">
            <v>1247</v>
          </cell>
          <cell r="R71">
            <v>1289</v>
          </cell>
          <cell r="S71">
            <v>1289</v>
          </cell>
          <cell r="T71">
            <v>1289</v>
          </cell>
          <cell r="U71">
            <v>1289</v>
          </cell>
          <cell r="V71">
            <v>1289</v>
          </cell>
          <cell r="W71">
            <v>1621</v>
          </cell>
          <cell r="X71">
            <v>1621</v>
          </cell>
          <cell r="Y71">
            <v>4134</v>
          </cell>
          <cell r="AA71" t="str">
            <v>SWUCA</v>
          </cell>
        </row>
        <row r="72">
          <cell r="A72">
            <v>10420</v>
          </cell>
          <cell r="B72" t="str">
            <v>PR/MRWSA / DESOTO PORTION</v>
          </cell>
          <cell r="C72" t="str">
            <v>-</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SWUCA</v>
          </cell>
        </row>
        <row r="75">
          <cell r="A75" t="str">
            <v>DESOTO COUNTY TOTAL PUBLIC SUPPLY &gt;&gt;&gt;</v>
          </cell>
          <cell r="C75">
            <v>6171</v>
          </cell>
          <cell r="D75">
            <v>6988</v>
          </cell>
          <cell r="E75">
            <v>7927</v>
          </cell>
          <cell r="F75">
            <v>8241</v>
          </cell>
          <cell r="G75">
            <v>8148</v>
          </cell>
          <cell r="H75">
            <v>8148</v>
          </cell>
          <cell r="I75">
            <v>8148</v>
          </cell>
          <cell r="J75">
            <v>8148</v>
          </cell>
          <cell r="K75">
            <v>6771</v>
          </cell>
          <cell r="L75">
            <v>7674</v>
          </cell>
          <cell r="M75">
            <v>7762</v>
          </cell>
          <cell r="N75">
            <v>7903</v>
          </cell>
          <cell r="O75">
            <v>8047</v>
          </cell>
          <cell r="P75">
            <v>8214</v>
          </cell>
          <cell r="Q75">
            <v>8392</v>
          </cell>
          <cell r="R75">
            <v>8528</v>
          </cell>
          <cell r="S75">
            <v>8646</v>
          </cell>
          <cell r="T75">
            <v>8660</v>
          </cell>
          <cell r="U75">
            <v>8660</v>
          </cell>
          <cell r="V75">
            <v>9208</v>
          </cell>
          <cell r="W75">
            <v>10563</v>
          </cell>
          <cell r="X75">
            <v>10563</v>
          </cell>
          <cell r="Y75">
            <v>13076</v>
          </cell>
          <cell r="Z75">
            <v>0</v>
          </cell>
        </row>
        <row r="78">
          <cell r="A78">
            <v>30</v>
          </cell>
          <cell r="B78" t="str">
            <v>BOWLING GREEN, CITY OF</v>
          </cell>
          <cell r="C78">
            <v>2291</v>
          </cell>
          <cell r="D78">
            <v>2300</v>
          </cell>
          <cell r="E78">
            <v>2341</v>
          </cell>
          <cell r="F78">
            <v>2753</v>
          </cell>
          <cell r="G78">
            <v>2683</v>
          </cell>
          <cell r="H78">
            <v>2936</v>
          </cell>
          <cell r="I78">
            <v>2359</v>
          </cell>
          <cell r="J78">
            <v>2504</v>
          </cell>
          <cell r="K78">
            <v>2825</v>
          </cell>
          <cell r="L78">
            <v>1921</v>
          </cell>
          <cell r="M78">
            <v>1959</v>
          </cell>
          <cell r="N78">
            <v>1876</v>
          </cell>
          <cell r="O78">
            <v>1870</v>
          </cell>
          <cell r="P78">
            <v>2295</v>
          </cell>
          <cell r="Q78">
            <v>2295</v>
          </cell>
          <cell r="R78">
            <v>2295</v>
          </cell>
          <cell r="S78">
            <v>2150</v>
          </cell>
          <cell r="T78">
            <v>2191</v>
          </cell>
          <cell r="U78">
            <v>3012</v>
          </cell>
          <cell r="V78">
            <v>3072</v>
          </cell>
          <cell r="W78">
            <v>3072</v>
          </cell>
          <cell r="X78">
            <v>3072</v>
          </cell>
          <cell r="Y78">
            <v>3400</v>
          </cell>
          <cell r="AA78" t="str">
            <v>SWUCA</v>
          </cell>
        </row>
        <row r="79">
          <cell r="A79">
            <v>4461</v>
          </cell>
          <cell r="B79" t="str">
            <v>WAUCHULA, CITY OF</v>
          </cell>
          <cell r="C79">
            <v>5000</v>
          </cell>
          <cell r="D79">
            <v>5000</v>
          </cell>
          <cell r="E79">
            <v>5000</v>
          </cell>
          <cell r="F79">
            <v>5007</v>
          </cell>
          <cell r="G79">
            <v>4605</v>
          </cell>
          <cell r="H79">
            <v>4419</v>
          </cell>
          <cell r="I79">
            <v>3655</v>
          </cell>
          <cell r="J79">
            <v>4605</v>
          </cell>
          <cell r="K79">
            <v>5037</v>
          </cell>
          <cell r="L79">
            <v>5754</v>
          </cell>
          <cell r="M79">
            <v>5436</v>
          </cell>
          <cell r="N79">
            <v>5496</v>
          </cell>
          <cell r="O79">
            <v>5463</v>
          </cell>
          <cell r="P79">
            <v>5838</v>
          </cell>
          <cell r="Q79">
            <v>6000</v>
          </cell>
          <cell r="R79">
            <v>6121</v>
          </cell>
          <cell r="S79">
            <v>5735</v>
          </cell>
          <cell r="T79">
            <v>4377</v>
          </cell>
          <cell r="U79">
            <v>4377</v>
          </cell>
          <cell r="V79">
            <v>4405</v>
          </cell>
          <cell r="W79">
            <v>6075</v>
          </cell>
          <cell r="X79">
            <v>6234</v>
          </cell>
          <cell r="Y79">
            <v>6234</v>
          </cell>
          <cell r="AA79" t="str">
            <v>SWUCA</v>
          </cell>
        </row>
        <row r="80">
          <cell r="A80">
            <v>7658</v>
          </cell>
          <cell r="B80" t="str">
            <v>ZOLFO SPRINGS, TOWN OF</v>
          </cell>
          <cell r="C80">
            <v>1588</v>
          </cell>
          <cell r="D80">
            <v>1598</v>
          </cell>
          <cell r="E80">
            <v>1600</v>
          </cell>
          <cell r="F80">
            <v>1639</v>
          </cell>
          <cell r="G80">
            <v>1639</v>
          </cell>
          <cell r="H80">
            <v>1639</v>
          </cell>
          <cell r="I80">
            <v>1639</v>
          </cell>
          <cell r="J80">
            <v>1639</v>
          </cell>
          <cell r="K80">
            <v>1249</v>
          </cell>
          <cell r="L80">
            <v>1254</v>
          </cell>
          <cell r="M80">
            <v>1279</v>
          </cell>
          <cell r="N80">
            <v>1247</v>
          </cell>
          <cell r="O80">
            <v>1243</v>
          </cell>
          <cell r="P80">
            <v>1275</v>
          </cell>
          <cell r="Q80">
            <v>1275</v>
          </cell>
          <cell r="R80">
            <v>1634</v>
          </cell>
          <cell r="S80">
            <v>1531</v>
          </cell>
          <cell r="T80">
            <v>1560</v>
          </cell>
          <cell r="U80">
            <v>1642</v>
          </cell>
          <cell r="V80">
            <v>1662</v>
          </cell>
          <cell r="W80">
            <v>1662</v>
          </cell>
          <cell r="X80">
            <v>1662</v>
          </cell>
          <cell r="Y80">
            <v>1640</v>
          </cell>
          <cell r="AA80" t="str">
            <v>SWUCA</v>
          </cell>
        </row>
        <row r="83">
          <cell r="A83" t="str">
            <v>HARDEE COUNTY TOTAL PUBLIC SUPPLY &gt;&gt;&gt;</v>
          </cell>
          <cell r="C83">
            <v>8879</v>
          </cell>
          <cell r="D83">
            <v>8898</v>
          </cell>
          <cell r="E83">
            <v>8941</v>
          </cell>
          <cell r="F83">
            <v>9399</v>
          </cell>
          <cell r="G83">
            <v>8927</v>
          </cell>
          <cell r="H83">
            <v>8994</v>
          </cell>
          <cell r="I83">
            <v>7653</v>
          </cell>
          <cell r="J83">
            <v>8748</v>
          </cell>
          <cell r="K83">
            <v>9111</v>
          </cell>
          <cell r="L83">
            <v>8929</v>
          </cell>
          <cell r="M83">
            <v>8674</v>
          </cell>
          <cell r="N83">
            <v>8619</v>
          </cell>
          <cell r="O83">
            <v>8576</v>
          </cell>
          <cell r="P83">
            <v>9408</v>
          </cell>
          <cell r="Q83">
            <v>9570</v>
          </cell>
          <cell r="R83">
            <v>10050</v>
          </cell>
          <cell r="S83">
            <v>9416</v>
          </cell>
          <cell r="T83">
            <v>8128</v>
          </cell>
          <cell r="U83">
            <v>9031</v>
          </cell>
          <cell r="V83">
            <v>9139</v>
          </cell>
          <cell r="W83">
            <v>10809</v>
          </cell>
          <cell r="X83">
            <v>10968</v>
          </cell>
          <cell r="Y83">
            <v>11274</v>
          </cell>
          <cell r="Z83">
            <v>0</v>
          </cell>
        </row>
        <row r="86">
          <cell r="A86">
            <v>987</v>
          </cell>
          <cell r="B86" t="str">
            <v>HERNANDO CO. / LAKESIDE ACRES</v>
          </cell>
          <cell r="C86">
            <v>368</v>
          </cell>
          <cell r="D86">
            <v>258</v>
          </cell>
          <cell r="E86">
            <v>210</v>
          </cell>
          <cell r="F86">
            <v>271</v>
          </cell>
          <cell r="G86">
            <v>288</v>
          </cell>
          <cell r="H86">
            <v>322</v>
          </cell>
          <cell r="I86" t="str">
            <v>-</v>
          </cell>
          <cell r="J86" t="str">
            <v>-</v>
          </cell>
          <cell r="K86" t="str">
            <v>-</v>
          </cell>
          <cell r="L86" t="str">
            <v>-</v>
          </cell>
          <cell r="M86" t="str">
            <v>-</v>
          </cell>
          <cell r="N86" t="str">
            <v>-</v>
          </cell>
          <cell r="O86" t="str">
            <v>-</v>
          </cell>
          <cell r="P86" t="str">
            <v>-</v>
          </cell>
          <cell r="Q86" t="str">
            <v>-</v>
          </cell>
          <cell r="R86" t="str">
            <v>-</v>
          </cell>
          <cell r="S86" t="str">
            <v>-</v>
          </cell>
          <cell r="T86" t="str">
            <v>-</v>
          </cell>
          <cell r="U86" t="str">
            <v>-</v>
          </cell>
          <cell r="V86" t="str">
            <v>-</v>
          </cell>
          <cell r="W86" t="str">
            <v>-</v>
          </cell>
          <cell r="X86" t="str">
            <v>-</v>
          </cell>
          <cell r="Y86" t="str">
            <v>-</v>
          </cell>
          <cell r="Z86" t="str">
            <v>-</v>
          </cell>
        </row>
        <row r="87">
          <cell r="A87">
            <v>1651</v>
          </cell>
          <cell r="B87" t="str">
            <v>HERNANDO CO. UTIL. / RIDGE MANOR WEST</v>
          </cell>
          <cell r="C87">
            <v>966</v>
          </cell>
          <cell r="D87">
            <v>738</v>
          </cell>
          <cell r="E87">
            <v>2846</v>
          </cell>
          <cell r="F87">
            <v>2187</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row>
        <row r="88">
          <cell r="A88">
            <v>2179</v>
          </cell>
          <cell r="B88" t="str">
            <v>HERNANDO CO. WATER AND SEWER / DOGWOOD ESTATES</v>
          </cell>
          <cell r="C88">
            <v>459</v>
          </cell>
          <cell r="D88">
            <v>370</v>
          </cell>
          <cell r="E88">
            <v>328</v>
          </cell>
          <cell r="F88">
            <v>425</v>
          </cell>
          <cell r="G88">
            <v>444</v>
          </cell>
          <cell r="H88">
            <v>466</v>
          </cell>
          <cell r="I88">
            <v>476</v>
          </cell>
          <cell r="J88">
            <v>507</v>
          </cell>
          <cell r="K88">
            <v>514</v>
          </cell>
          <cell r="L88" t="str">
            <v>-</v>
          </cell>
          <cell r="M88" t="str">
            <v>-</v>
          </cell>
          <cell r="N88" t="str">
            <v>-</v>
          </cell>
          <cell r="O88">
            <v>536</v>
          </cell>
          <cell r="P88">
            <v>553</v>
          </cell>
          <cell r="Q88">
            <v>564</v>
          </cell>
          <cell r="R88">
            <v>576</v>
          </cell>
          <cell r="S88">
            <v>585</v>
          </cell>
          <cell r="T88">
            <v>601</v>
          </cell>
          <cell r="U88">
            <v>617</v>
          </cell>
          <cell r="V88">
            <v>633</v>
          </cell>
          <cell r="W88" t="str">
            <v>-</v>
          </cell>
          <cell r="X88" t="str">
            <v>-</v>
          </cell>
          <cell r="Y88" t="str">
            <v>-</v>
          </cell>
          <cell r="Z88" t="str">
            <v>-</v>
          </cell>
        </row>
        <row r="89">
          <cell r="A89">
            <v>2887</v>
          </cell>
          <cell r="B89" t="str">
            <v>ROLLING ACRES ENTERPRISES</v>
          </cell>
          <cell r="C89" t="str">
            <v>-</v>
          </cell>
          <cell r="D89" t="str">
            <v>-</v>
          </cell>
          <cell r="E89" t="str">
            <v>-</v>
          </cell>
          <cell r="F89" t="str">
            <v>-</v>
          </cell>
          <cell r="G89">
            <v>95</v>
          </cell>
          <cell r="H89">
            <v>379</v>
          </cell>
          <cell r="I89">
            <v>95</v>
          </cell>
          <cell r="J89">
            <v>95</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row>
        <row r="90">
          <cell r="A90">
            <v>2983</v>
          </cell>
          <cell r="B90" t="str">
            <v>HERNANDO CO. WATER AND SEWER / WEST SYSTEM</v>
          </cell>
          <cell r="C90">
            <v>14168</v>
          </cell>
          <cell r="D90">
            <v>3733</v>
          </cell>
          <cell r="E90">
            <v>19495</v>
          </cell>
          <cell r="F90">
            <v>19896</v>
          </cell>
          <cell r="G90">
            <v>22049</v>
          </cell>
          <cell r="H90">
            <v>23098</v>
          </cell>
          <cell r="I90">
            <v>24561</v>
          </cell>
          <cell r="J90">
            <v>27072</v>
          </cell>
          <cell r="K90">
            <v>27265</v>
          </cell>
          <cell r="L90">
            <v>36039</v>
          </cell>
          <cell r="M90">
            <v>37120</v>
          </cell>
          <cell r="N90">
            <v>38160</v>
          </cell>
          <cell r="O90">
            <v>34634</v>
          </cell>
          <cell r="P90">
            <v>35708</v>
          </cell>
          <cell r="Q90">
            <v>36440</v>
          </cell>
          <cell r="R90">
            <v>37231</v>
          </cell>
          <cell r="S90">
            <v>37789</v>
          </cell>
          <cell r="T90">
            <v>38847</v>
          </cell>
          <cell r="U90">
            <v>39935</v>
          </cell>
          <cell r="V90">
            <v>40496</v>
          </cell>
          <cell r="W90">
            <v>121843</v>
          </cell>
          <cell r="X90">
            <v>127429</v>
          </cell>
          <cell r="Y90">
            <v>131157</v>
          </cell>
        </row>
        <row r="91">
          <cell r="A91">
            <v>3273</v>
          </cell>
          <cell r="B91" t="str">
            <v>HOLIDAY SPRINGS TRAVEL PARK</v>
          </cell>
          <cell r="C91" t="str">
            <v>-</v>
          </cell>
          <cell r="D91" t="str">
            <v>-</v>
          </cell>
          <cell r="E91" t="str">
            <v>-</v>
          </cell>
          <cell r="F91" t="str">
            <v>-</v>
          </cell>
          <cell r="G91" t="str">
            <v>-</v>
          </cell>
          <cell r="H91" t="str">
            <v>-</v>
          </cell>
          <cell r="I91" t="str">
            <v>-</v>
          </cell>
          <cell r="J91">
            <v>233</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row>
        <row r="92">
          <cell r="A92">
            <v>3408</v>
          </cell>
          <cell r="B92" t="str">
            <v>HERNANDO CO. WATER AND SEWER / HILL N DALE</v>
          </cell>
          <cell r="C92">
            <v>1561</v>
          </cell>
          <cell r="D92">
            <v>1080</v>
          </cell>
          <cell r="E92">
            <v>864</v>
          </cell>
          <cell r="F92">
            <v>1032</v>
          </cell>
          <cell r="G92">
            <v>1061</v>
          </cell>
          <cell r="H92">
            <v>1199</v>
          </cell>
          <cell r="I92">
            <v>1085</v>
          </cell>
          <cell r="J92">
            <v>1109</v>
          </cell>
          <cell r="K92">
            <v>1116</v>
          </cell>
          <cell r="L92" t="str">
            <v>N/A</v>
          </cell>
          <cell r="M92" t="str">
            <v>N/A</v>
          </cell>
          <cell r="N92" t="str">
            <v>N/A</v>
          </cell>
          <cell r="O92">
            <v>1625</v>
          </cell>
          <cell r="P92">
            <v>1675</v>
          </cell>
          <cell r="Q92">
            <v>1709</v>
          </cell>
          <cell r="R92">
            <v>1746</v>
          </cell>
          <cell r="S92">
            <v>1772</v>
          </cell>
          <cell r="T92">
            <v>1822</v>
          </cell>
          <cell r="U92">
            <v>1873</v>
          </cell>
          <cell r="V92">
            <v>1899</v>
          </cell>
          <cell r="W92" t="str">
            <v>-</v>
          </cell>
          <cell r="X92" t="str">
            <v>-</v>
          </cell>
          <cell r="Y92" t="str">
            <v>-</v>
          </cell>
          <cell r="Z92" t="str">
            <v>-</v>
          </cell>
        </row>
        <row r="93">
          <cell r="A93">
            <v>4842</v>
          </cell>
          <cell r="B93" t="str">
            <v>FLA WATER SERVICES / SPR. HILL UTIL.</v>
          </cell>
          <cell r="C93">
            <v>30550</v>
          </cell>
          <cell r="D93">
            <v>41583</v>
          </cell>
          <cell r="E93">
            <v>43378</v>
          </cell>
          <cell r="F93">
            <v>47623</v>
          </cell>
          <cell r="G93">
            <v>50244</v>
          </cell>
          <cell r="H93">
            <v>52187</v>
          </cell>
          <cell r="I93">
            <v>50244</v>
          </cell>
          <cell r="J93">
            <v>50244</v>
          </cell>
          <cell r="K93">
            <v>50244</v>
          </cell>
          <cell r="L93">
            <v>51751</v>
          </cell>
          <cell r="M93">
            <v>58724</v>
          </cell>
          <cell r="N93">
            <v>60368</v>
          </cell>
          <cell r="O93">
            <v>61459</v>
          </cell>
          <cell r="P93">
            <v>63364</v>
          </cell>
          <cell r="Q93">
            <v>64662</v>
          </cell>
          <cell r="R93">
            <v>66065</v>
          </cell>
          <cell r="S93">
            <v>61605</v>
          </cell>
          <cell r="T93">
            <v>66361</v>
          </cell>
          <cell r="U93">
            <v>69657</v>
          </cell>
          <cell r="V93">
            <v>69871</v>
          </cell>
          <cell r="W93" t="str">
            <v>-</v>
          </cell>
          <cell r="X93" t="str">
            <v>-</v>
          </cell>
          <cell r="Y93" t="str">
            <v>-</v>
          </cell>
          <cell r="Z93" t="str">
            <v>-</v>
          </cell>
        </row>
        <row r="94">
          <cell r="A94">
            <v>5186</v>
          </cell>
          <cell r="B94" t="str">
            <v>HERNANDO CO. WATER AND SEWER</v>
          </cell>
          <cell r="C94">
            <v>53</v>
          </cell>
          <cell r="D94">
            <v>91</v>
          </cell>
          <cell r="E94">
            <v>50</v>
          </cell>
          <cell r="F94">
            <v>50</v>
          </cell>
          <cell r="G94" t="str">
            <v>-</v>
          </cell>
          <cell r="H94" t="str">
            <v>-</v>
          </cell>
          <cell r="I94" t="str">
            <v>-</v>
          </cell>
          <cell r="J94">
            <v>583</v>
          </cell>
          <cell r="K94">
            <v>781</v>
          </cell>
          <cell r="L94" t="str">
            <v>-</v>
          </cell>
          <cell r="M94" t="str">
            <v>-</v>
          </cell>
          <cell r="N94" t="str">
            <v>-</v>
          </cell>
          <cell r="O94" t="str">
            <v>-</v>
          </cell>
          <cell r="P94" t="str">
            <v>-</v>
          </cell>
          <cell r="Q94" t="str">
            <v>-</v>
          </cell>
          <cell r="R94" t="str">
            <v>-</v>
          </cell>
          <cell r="S94" t="str">
            <v>-</v>
          </cell>
          <cell r="T94" t="str">
            <v>-</v>
          </cell>
          <cell r="U94" t="str">
            <v>-</v>
          </cell>
          <cell r="V94" t="str">
            <v>-</v>
          </cell>
          <cell r="W94" t="str">
            <v>-</v>
          </cell>
          <cell r="X94" t="str">
            <v>-</v>
          </cell>
          <cell r="Y94" t="str">
            <v>-</v>
          </cell>
          <cell r="Z94" t="str">
            <v>-</v>
          </cell>
        </row>
        <row r="95">
          <cell r="A95">
            <v>5755</v>
          </cell>
          <cell r="B95" t="str">
            <v>HERNANDO CO. / SPRINGWOOD / SCARBOROUGH</v>
          </cell>
          <cell r="C95">
            <v>63</v>
          </cell>
          <cell r="D95">
            <v>50</v>
          </cell>
          <cell r="E95">
            <v>58</v>
          </cell>
          <cell r="F95">
            <v>60</v>
          </cell>
          <cell r="G95">
            <v>185</v>
          </cell>
          <cell r="H95">
            <v>254</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row>
        <row r="96">
          <cell r="A96">
            <v>5789</v>
          </cell>
          <cell r="B96" t="str">
            <v>HERNANDO CO. WATER AND SEWER / RIDGE MANOR</v>
          </cell>
          <cell r="C96">
            <v>1792</v>
          </cell>
          <cell r="D96">
            <v>2365</v>
          </cell>
          <cell r="E96">
            <v>0</v>
          </cell>
          <cell r="F96">
            <v>673</v>
          </cell>
          <cell r="G96">
            <v>3192</v>
          </cell>
          <cell r="H96">
            <v>3292</v>
          </cell>
          <cell r="I96">
            <v>2272</v>
          </cell>
          <cell r="J96">
            <v>3535</v>
          </cell>
          <cell r="K96">
            <v>3557</v>
          </cell>
          <cell r="L96" t="str">
            <v>-</v>
          </cell>
          <cell r="M96" t="str">
            <v>-</v>
          </cell>
          <cell r="N96" t="str">
            <v>-</v>
          </cell>
          <cell r="O96">
            <v>3929</v>
          </cell>
          <cell r="P96">
            <v>4051</v>
          </cell>
          <cell r="Q96">
            <v>4134</v>
          </cell>
          <cell r="R96">
            <v>4224</v>
          </cell>
          <cell r="S96">
            <v>4287</v>
          </cell>
          <cell r="T96">
            <v>4407</v>
          </cell>
          <cell r="U96">
            <v>4530</v>
          </cell>
          <cell r="V96">
            <v>5000</v>
          </cell>
          <cell r="W96">
            <v>7633</v>
          </cell>
          <cell r="X96">
            <v>7923</v>
          </cell>
          <cell r="Y96">
            <v>7628</v>
          </cell>
        </row>
        <row r="97">
          <cell r="A97">
            <v>5816</v>
          </cell>
          <cell r="B97" t="str">
            <v>HERNANDO CO / SUN ROAD</v>
          </cell>
          <cell r="C97">
            <v>196</v>
          </cell>
          <cell r="D97">
            <v>140</v>
          </cell>
          <cell r="E97">
            <v>116</v>
          </cell>
          <cell r="F97">
            <v>139</v>
          </cell>
          <cell r="G97">
            <v>156</v>
          </cell>
          <cell r="H97">
            <v>156</v>
          </cell>
          <cell r="I97">
            <v>151</v>
          </cell>
          <cell r="J97">
            <v>146</v>
          </cell>
          <cell r="K97">
            <v>145</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row>
        <row r="98">
          <cell r="A98">
            <v>5817</v>
          </cell>
          <cell r="B98" t="str">
            <v>HERNANDO CO / CEDAR LANE</v>
          </cell>
          <cell r="C98">
            <v>417</v>
          </cell>
          <cell r="D98">
            <v>310</v>
          </cell>
          <cell r="E98">
            <v>325</v>
          </cell>
          <cell r="F98">
            <v>283</v>
          </cell>
          <cell r="G98">
            <v>281</v>
          </cell>
          <cell r="H98">
            <v>293</v>
          </cell>
          <cell r="I98">
            <v>294</v>
          </cell>
          <cell r="J98">
            <v>307</v>
          </cell>
          <cell r="K98">
            <v>283</v>
          </cell>
          <cell r="L98" t="str">
            <v>-</v>
          </cell>
          <cell r="M98" t="str">
            <v>-</v>
          </cell>
          <cell r="N98" t="str">
            <v>-</v>
          </cell>
          <cell r="O98" t="str">
            <v>-</v>
          </cell>
          <cell r="P98" t="str">
            <v>-</v>
          </cell>
          <cell r="Q98" t="str">
            <v>-</v>
          </cell>
          <cell r="R98" t="str">
            <v>-</v>
          </cell>
          <cell r="S98" t="str">
            <v>-</v>
          </cell>
          <cell r="T98" t="str">
            <v>-</v>
          </cell>
          <cell r="U98" t="str">
            <v>-</v>
          </cell>
          <cell r="V98" t="str">
            <v>-</v>
          </cell>
          <cell r="W98" t="str">
            <v>-</v>
          </cell>
          <cell r="X98" t="str">
            <v>-</v>
          </cell>
          <cell r="Y98" t="str">
            <v>-</v>
          </cell>
          <cell r="Z98" t="str">
            <v>-</v>
          </cell>
        </row>
        <row r="99">
          <cell r="A99">
            <v>6837</v>
          </cell>
          <cell r="B99" t="str">
            <v>HERNANDO CO. UTIL. / RIVERDALE</v>
          </cell>
          <cell r="C99">
            <v>350</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row>
        <row r="100">
          <cell r="A100">
            <v>6895</v>
          </cell>
          <cell r="B100" t="str">
            <v>HERNANDO CO. UTIL. / RYL. HIGHLANDS</v>
          </cell>
          <cell r="C100">
            <v>2037</v>
          </cell>
          <cell r="D100">
            <v>1525</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row>
        <row r="101">
          <cell r="A101">
            <v>7627</v>
          </cell>
          <cell r="B101" t="str">
            <v xml:space="preserve">BROOKSVILLE, CITY OF            </v>
          </cell>
          <cell r="C101">
            <v>10392</v>
          </cell>
          <cell r="D101">
            <v>7109</v>
          </cell>
          <cell r="E101">
            <v>9608</v>
          </cell>
          <cell r="F101">
            <v>9018</v>
          </cell>
          <cell r="G101">
            <v>10110</v>
          </cell>
          <cell r="H101">
            <v>10852</v>
          </cell>
          <cell r="I101">
            <v>10110</v>
          </cell>
          <cell r="J101">
            <v>10110</v>
          </cell>
          <cell r="K101">
            <v>10110</v>
          </cell>
          <cell r="L101">
            <v>10413</v>
          </cell>
          <cell r="M101">
            <v>10725</v>
          </cell>
          <cell r="N101">
            <v>10725</v>
          </cell>
          <cell r="O101">
            <v>10919</v>
          </cell>
          <cell r="P101">
            <v>11258</v>
          </cell>
          <cell r="Q101">
            <v>11488</v>
          </cell>
          <cell r="R101">
            <v>11737</v>
          </cell>
          <cell r="S101">
            <v>11913</v>
          </cell>
          <cell r="T101">
            <v>12247</v>
          </cell>
          <cell r="U101">
            <v>12590</v>
          </cell>
          <cell r="V101">
            <v>12590</v>
          </cell>
          <cell r="W101">
            <v>12590</v>
          </cell>
          <cell r="X101">
            <v>13418</v>
          </cell>
          <cell r="Y101">
            <v>14787</v>
          </cell>
        </row>
        <row r="102">
          <cell r="A102">
            <v>7955</v>
          </cell>
          <cell r="B102" t="str">
            <v>HERNANDO CO. / BRAEWOOD</v>
          </cell>
          <cell r="C102">
            <v>221</v>
          </cell>
          <cell r="D102">
            <v>145</v>
          </cell>
          <cell r="E102">
            <v>120</v>
          </cell>
          <cell r="F102">
            <v>134</v>
          </cell>
          <cell r="G102">
            <v>178</v>
          </cell>
          <cell r="H102">
            <v>187</v>
          </cell>
          <cell r="I102" t="str">
            <v>-</v>
          </cell>
          <cell r="J102" t="str">
            <v>-</v>
          </cell>
          <cell r="K102" t="str">
            <v>-</v>
          </cell>
          <cell r="L102" t="str">
            <v>-</v>
          </cell>
          <cell r="M102" t="str">
            <v>-</v>
          </cell>
          <cell r="N102" t="str">
            <v>-</v>
          </cell>
          <cell r="O102" t="str">
            <v>-</v>
          </cell>
          <cell r="P102" t="str">
            <v>-</v>
          </cell>
          <cell r="Q102" t="str">
            <v>-</v>
          </cell>
          <cell r="R102" t="str">
            <v>-</v>
          </cell>
          <cell r="S102" t="str">
            <v>-</v>
          </cell>
          <cell r="T102" t="str">
            <v>-</v>
          </cell>
          <cell r="U102" t="str">
            <v>-</v>
          </cell>
          <cell r="V102" t="str">
            <v>-</v>
          </cell>
          <cell r="W102" t="str">
            <v>-</v>
          </cell>
          <cell r="X102" t="str">
            <v>-</v>
          </cell>
          <cell r="Y102" t="str">
            <v>-</v>
          </cell>
          <cell r="Z102" t="str">
            <v>-</v>
          </cell>
        </row>
        <row r="103">
          <cell r="A103">
            <v>8323</v>
          </cell>
          <cell r="B103" t="str">
            <v>HERNANDO CO. / LINDSEY</v>
          </cell>
          <cell r="C103" t="str">
            <v>-</v>
          </cell>
          <cell r="D103" t="str">
            <v>-</v>
          </cell>
          <cell r="E103" t="str">
            <v>-</v>
          </cell>
          <cell r="F103">
            <v>2</v>
          </cell>
          <cell r="G103">
            <v>9</v>
          </cell>
          <cell r="H103">
            <v>14</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row>
        <row r="104">
          <cell r="A104">
            <v>8833</v>
          </cell>
          <cell r="B104" t="str">
            <v>FLORIDA SEVILLE</v>
          </cell>
          <cell r="C104" t="str">
            <v>-</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v>24</v>
          </cell>
          <cell r="P104">
            <v>25</v>
          </cell>
          <cell r="Q104">
            <v>38</v>
          </cell>
          <cell r="R104" t="str">
            <v>-</v>
          </cell>
          <cell r="S104" t="str">
            <v>-</v>
          </cell>
          <cell r="T104" t="str">
            <v>-</v>
          </cell>
          <cell r="U104" t="str">
            <v>-</v>
          </cell>
          <cell r="V104" t="str">
            <v>-</v>
          </cell>
          <cell r="W104" t="str">
            <v>-</v>
          </cell>
          <cell r="X104" t="str">
            <v>-</v>
          </cell>
          <cell r="Y104" t="str">
            <v>-</v>
          </cell>
          <cell r="Z104" t="str">
            <v>-</v>
          </cell>
        </row>
        <row r="106">
          <cell r="C106" t="str">
            <v xml:space="preserve"> </v>
          </cell>
        </row>
        <row r="107">
          <cell r="A107" t="str">
            <v>HERNANDO COUNTY TOTAL PUBLIC SUPPLY &gt;&gt;&gt;</v>
          </cell>
          <cell r="C107">
            <v>63593</v>
          </cell>
          <cell r="D107">
            <v>59497</v>
          </cell>
          <cell r="E107">
            <v>77398</v>
          </cell>
          <cell r="F107">
            <v>81793</v>
          </cell>
          <cell r="G107">
            <v>88292</v>
          </cell>
          <cell r="H107">
            <v>92699</v>
          </cell>
          <cell r="I107">
            <v>89288</v>
          </cell>
          <cell r="J107">
            <v>93941</v>
          </cell>
          <cell r="K107">
            <v>94015</v>
          </cell>
          <cell r="L107">
            <v>98203</v>
          </cell>
          <cell r="M107">
            <v>106569</v>
          </cell>
          <cell r="N107">
            <v>109253</v>
          </cell>
          <cell r="O107">
            <v>113126</v>
          </cell>
          <cell r="P107">
            <v>116634</v>
          </cell>
          <cell r="Q107">
            <v>119035</v>
          </cell>
          <cell r="R107">
            <v>121579</v>
          </cell>
          <cell r="S107">
            <v>117951</v>
          </cell>
          <cell r="T107">
            <v>124285</v>
          </cell>
          <cell r="U107">
            <v>129202</v>
          </cell>
          <cell r="V107">
            <v>130489</v>
          </cell>
          <cell r="W107">
            <v>142066</v>
          </cell>
          <cell r="X107">
            <v>148770</v>
          </cell>
          <cell r="Y107">
            <v>153572</v>
          </cell>
          <cell r="Z107">
            <v>0</v>
          </cell>
        </row>
        <row r="109">
          <cell r="AA109" t="str">
            <v>SWUCA</v>
          </cell>
        </row>
        <row r="110">
          <cell r="A110">
            <v>4167</v>
          </cell>
          <cell r="B110" t="str">
            <v>LAKE JOSEPHINE HEIGHTS WATER</v>
          </cell>
          <cell r="C110" t="str">
            <v>-</v>
          </cell>
          <cell r="D110" t="str">
            <v>-</v>
          </cell>
          <cell r="E110" t="str">
            <v>-</v>
          </cell>
          <cell r="F110">
            <v>690</v>
          </cell>
          <cell r="G110">
            <v>744</v>
          </cell>
          <cell r="H110">
            <v>798</v>
          </cell>
          <cell r="I110">
            <v>1191</v>
          </cell>
          <cell r="J110">
            <v>883</v>
          </cell>
          <cell r="K110">
            <v>901</v>
          </cell>
          <cell r="L110">
            <v>991</v>
          </cell>
          <cell r="M110">
            <v>956</v>
          </cell>
          <cell r="N110">
            <v>978</v>
          </cell>
          <cell r="O110">
            <v>1051</v>
          </cell>
          <cell r="P110">
            <v>1085</v>
          </cell>
          <cell r="Q110">
            <v>1098</v>
          </cell>
          <cell r="R110">
            <v>1124</v>
          </cell>
          <cell r="S110">
            <v>1135</v>
          </cell>
          <cell r="T110">
            <v>1135</v>
          </cell>
          <cell r="U110">
            <v>1135</v>
          </cell>
          <cell r="V110">
            <v>1332</v>
          </cell>
          <cell r="W110">
            <v>1431</v>
          </cell>
          <cell r="X110">
            <v>1431</v>
          </cell>
          <cell r="Y110">
            <v>1431</v>
          </cell>
          <cell r="AA110" t="str">
            <v>SWUCA</v>
          </cell>
        </row>
        <row r="111">
          <cell r="A111">
            <v>4492</v>
          </cell>
          <cell r="B111" t="str">
            <v>SEBRING, CITY OF</v>
          </cell>
          <cell r="C111">
            <v>22200</v>
          </cell>
          <cell r="D111">
            <v>21917</v>
          </cell>
          <cell r="E111">
            <v>10000</v>
          </cell>
          <cell r="F111">
            <v>21521</v>
          </cell>
          <cell r="G111">
            <v>20465</v>
          </cell>
          <cell r="H111">
            <v>24514</v>
          </cell>
          <cell r="I111">
            <v>21993</v>
          </cell>
          <cell r="J111">
            <v>23279</v>
          </cell>
          <cell r="K111">
            <v>22430</v>
          </cell>
          <cell r="L111">
            <v>22430</v>
          </cell>
          <cell r="M111">
            <v>24136</v>
          </cell>
          <cell r="N111">
            <v>26425</v>
          </cell>
          <cell r="O111">
            <v>26749</v>
          </cell>
          <cell r="P111">
            <v>26922</v>
          </cell>
          <cell r="Q111">
            <v>27524</v>
          </cell>
          <cell r="R111">
            <v>27976</v>
          </cell>
          <cell r="S111">
            <v>27923</v>
          </cell>
          <cell r="T111">
            <v>30529</v>
          </cell>
          <cell r="U111">
            <v>32091</v>
          </cell>
          <cell r="V111">
            <v>32739</v>
          </cell>
          <cell r="W111">
            <v>33546</v>
          </cell>
          <cell r="X111">
            <v>39878</v>
          </cell>
          <cell r="Y111">
            <v>34532</v>
          </cell>
          <cell r="AA111" t="str">
            <v>SWUCA</v>
          </cell>
        </row>
        <row r="112">
          <cell r="A112">
            <v>4670</v>
          </cell>
          <cell r="B112" t="str">
            <v>MARANTHA VILLAGE</v>
          </cell>
          <cell r="C112" t="str">
            <v>-</v>
          </cell>
          <cell r="D112" t="str">
            <v>-</v>
          </cell>
          <cell r="E112" t="str">
            <v>-</v>
          </cell>
          <cell r="F112" t="str">
            <v>-</v>
          </cell>
          <cell r="G112">
            <v>350</v>
          </cell>
          <cell r="H112">
            <v>350</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SWUCA</v>
          </cell>
        </row>
        <row r="113">
          <cell r="A113">
            <v>4708</v>
          </cell>
          <cell r="B113" t="str">
            <v xml:space="preserve">SUN'N LAKE OF SEBRING IMPR.     </v>
          </cell>
          <cell r="C113">
            <v>2366</v>
          </cell>
          <cell r="D113">
            <v>2407</v>
          </cell>
          <cell r="E113">
            <v>2300</v>
          </cell>
          <cell r="F113">
            <v>2500</v>
          </cell>
          <cell r="G113">
            <v>2605</v>
          </cell>
          <cell r="H113">
            <v>2710</v>
          </cell>
          <cell r="I113">
            <v>3109</v>
          </cell>
          <cell r="J113">
            <v>3109</v>
          </cell>
          <cell r="K113">
            <v>2944</v>
          </cell>
          <cell r="L113">
            <v>3412</v>
          </cell>
          <cell r="M113">
            <v>3373</v>
          </cell>
          <cell r="N113">
            <v>3451</v>
          </cell>
          <cell r="O113">
            <v>4085</v>
          </cell>
          <cell r="P113">
            <v>4095</v>
          </cell>
          <cell r="Q113">
            <v>4569</v>
          </cell>
          <cell r="R113">
            <v>4849</v>
          </cell>
          <cell r="S113">
            <v>4896</v>
          </cell>
          <cell r="T113">
            <v>5338</v>
          </cell>
          <cell r="U113">
            <v>7805</v>
          </cell>
          <cell r="V113">
            <v>7805</v>
          </cell>
          <cell r="W113">
            <v>7805</v>
          </cell>
          <cell r="X113">
            <v>7294</v>
          </cell>
          <cell r="Y113" t="str">
            <v>-</v>
          </cell>
          <cell r="Z113" t="str">
            <v>-</v>
          </cell>
          <cell r="AA113" t="str">
            <v>SWUCA</v>
          </cell>
        </row>
        <row r="114">
          <cell r="A114">
            <v>4980</v>
          </cell>
          <cell r="B114" t="str">
            <v>LAKE PLACID HOLDING COMPANY</v>
          </cell>
          <cell r="C114">
            <v>1125</v>
          </cell>
          <cell r="D114">
            <v>2165</v>
          </cell>
          <cell r="E114">
            <v>2195</v>
          </cell>
          <cell r="F114">
            <v>2174</v>
          </cell>
          <cell r="G114">
            <v>2337</v>
          </cell>
          <cell r="H114">
            <v>2474</v>
          </cell>
          <cell r="I114">
            <v>2561</v>
          </cell>
          <cell r="J114">
            <v>1874</v>
          </cell>
          <cell r="K114">
            <v>1936</v>
          </cell>
          <cell r="L114">
            <v>1999</v>
          </cell>
          <cell r="M114">
            <v>2110</v>
          </cell>
          <cell r="N114">
            <v>2186</v>
          </cell>
          <cell r="O114">
            <v>2249</v>
          </cell>
          <cell r="P114">
            <v>2348</v>
          </cell>
          <cell r="Q114">
            <v>2395</v>
          </cell>
          <cell r="R114">
            <v>2451</v>
          </cell>
          <cell r="S114">
            <v>2499</v>
          </cell>
          <cell r="T114">
            <v>2572</v>
          </cell>
          <cell r="U114">
            <v>2755</v>
          </cell>
          <cell r="V114">
            <v>2899</v>
          </cell>
          <cell r="W114">
            <v>3085</v>
          </cell>
          <cell r="X114">
            <v>3274</v>
          </cell>
          <cell r="Y114">
            <v>3351</v>
          </cell>
          <cell r="AA114" t="str">
            <v>SWUCA</v>
          </cell>
        </row>
        <row r="115">
          <cell r="A115">
            <v>5185</v>
          </cell>
          <cell r="B115" t="str">
            <v>BRASHWELL'S HERITAGE ESTATES INC.</v>
          </cell>
          <cell r="C115" t="str">
            <v>-</v>
          </cell>
          <cell r="D115" t="str">
            <v>-</v>
          </cell>
          <cell r="E115" t="str">
            <v>-</v>
          </cell>
          <cell r="F115">
            <v>180</v>
          </cell>
          <cell r="G115">
            <v>61</v>
          </cell>
          <cell r="H115">
            <v>61</v>
          </cell>
          <cell r="I115">
            <v>66</v>
          </cell>
          <cell r="J115">
            <v>66</v>
          </cell>
          <cell r="K115">
            <v>76</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SWUCA</v>
          </cell>
        </row>
        <row r="116">
          <cell r="A116">
            <v>5270</v>
          </cell>
          <cell r="B116" t="str">
            <v xml:space="preserve">LAKE PLACID, TOWN OF            </v>
          </cell>
          <cell r="C116">
            <v>2505</v>
          </cell>
          <cell r="D116">
            <v>2705</v>
          </cell>
          <cell r="E116">
            <v>2850</v>
          </cell>
          <cell r="F116">
            <v>2712</v>
          </cell>
          <cell r="G116">
            <v>3561</v>
          </cell>
          <cell r="H116">
            <v>4410</v>
          </cell>
          <cell r="I116">
            <v>4410</v>
          </cell>
          <cell r="J116">
            <v>3278</v>
          </cell>
          <cell r="K116">
            <v>3045</v>
          </cell>
          <cell r="L116">
            <v>3197</v>
          </cell>
          <cell r="M116">
            <v>3645</v>
          </cell>
          <cell r="N116">
            <v>3996</v>
          </cell>
          <cell r="O116">
            <v>3907</v>
          </cell>
          <cell r="P116">
            <v>3998</v>
          </cell>
          <cell r="Q116">
            <v>4109</v>
          </cell>
          <cell r="R116">
            <v>4120</v>
          </cell>
          <cell r="S116">
            <v>4160</v>
          </cell>
          <cell r="T116">
            <v>3087</v>
          </cell>
          <cell r="U116">
            <v>3280</v>
          </cell>
          <cell r="V116">
            <v>3500</v>
          </cell>
          <cell r="W116">
            <v>4040</v>
          </cell>
          <cell r="X116">
            <v>4045</v>
          </cell>
          <cell r="Y116">
            <v>3765</v>
          </cell>
          <cell r="AA116" t="str">
            <v>SWUCA</v>
          </cell>
        </row>
        <row r="117">
          <cell r="A117">
            <v>5786</v>
          </cell>
          <cell r="B117" t="str">
            <v>SEBRING RIDGE UTILITIES</v>
          </cell>
          <cell r="C117">
            <v>1252</v>
          </cell>
          <cell r="D117">
            <v>944</v>
          </cell>
          <cell r="E117">
            <v>1778</v>
          </cell>
          <cell r="F117">
            <v>1902</v>
          </cell>
          <cell r="G117">
            <v>1430</v>
          </cell>
          <cell r="H117">
            <v>1430</v>
          </cell>
          <cell r="I117">
            <v>1230</v>
          </cell>
          <cell r="J117">
            <v>1058</v>
          </cell>
          <cell r="K117">
            <v>1530</v>
          </cell>
          <cell r="L117">
            <v>945</v>
          </cell>
          <cell r="M117">
            <v>1382</v>
          </cell>
          <cell r="N117">
            <v>1414</v>
          </cell>
          <cell r="O117">
            <v>1740</v>
          </cell>
          <cell r="P117">
            <v>1840</v>
          </cell>
          <cell r="Q117">
            <v>1990</v>
          </cell>
          <cell r="R117">
            <v>2037</v>
          </cell>
          <cell r="S117">
            <v>2057</v>
          </cell>
          <cell r="T117">
            <v>2029</v>
          </cell>
          <cell r="U117">
            <v>2455</v>
          </cell>
          <cell r="V117">
            <v>2455</v>
          </cell>
          <cell r="W117">
            <v>2641</v>
          </cell>
          <cell r="X117">
            <v>2688</v>
          </cell>
          <cell r="Y117">
            <v>2708</v>
          </cell>
          <cell r="AA117" t="str">
            <v>SWUCA</v>
          </cell>
        </row>
        <row r="118">
          <cell r="A118">
            <v>5882</v>
          </cell>
          <cell r="B118" t="str">
            <v>HEARTLAND UTIL/SEBRING ESTATES</v>
          </cell>
          <cell r="C118">
            <v>601</v>
          </cell>
          <cell r="D118">
            <v>1680</v>
          </cell>
          <cell r="E118">
            <v>1161</v>
          </cell>
          <cell r="F118">
            <v>1161</v>
          </cell>
          <cell r="H118" t="str">
            <v>-</v>
          </cell>
          <cell r="I118">
            <v>667</v>
          </cell>
          <cell r="J118">
            <v>950</v>
          </cell>
          <cell r="K118">
            <v>754</v>
          </cell>
          <cell r="L118">
            <v>774</v>
          </cell>
          <cell r="M118">
            <v>696</v>
          </cell>
          <cell r="N118">
            <v>709</v>
          </cell>
          <cell r="O118">
            <v>731</v>
          </cell>
          <cell r="P118">
            <v>745</v>
          </cell>
          <cell r="Q118">
            <v>751</v>
          </cell>
          <cell r="R118">
            <v>758</v>
          </cell>
          <cell r="S118">
            <v>771</v>
          </cell>
          <cell r="T118" t="str">
            <v>-</v>
          </cell>
          <cell r="U118" t="str">
            <v>-</v>
          </cell>
          <cell r="V118" t="str">
            <v>-</v>
          </cell>
          <cell r="W118" t="str">
            <v>-</v>
          </cell>
          <cell r="X118" t="str">
            <v>-</v>
          </cell>
          <cell r="Y118" t="str">
            <v>-</v>
          </cell>
          <cell r="Z118" t="str">
            <v>-</v>
          </cell>
          <cell r="AA118" t="str">
            <v>SWUCA</v>
          </cell>
        </row>
        <row r="119">
          <cell r="A119">
            <v>6029</v>
          </cell>
          <cell r="B119" t="str">
            <v>AVON PARK, CITY OF</v>
          </cell>
          <cell r="C119">
            <v>8500</v>
          </cell>
          <cell r="D119">
            <v>8500</v>
          </cell>
          <cell r="E119">
            <v>12000</v>
          </cell>
          <cell r="F119">
            <v>11500</v>
          </cell>
          <cell r="G119">
            <v>11714</v>
          </cell>
          <cell r="H119">
            <v>11928</v>
          </cell>
          <cell r="I119">
            <v>11928</v>
          </cell>
          <cell r="J119">
            <v>12668</v>
          </cell>
          <cell r="K119">
            <v>13593</v>
          </cell>
          <cell r="L119">
            <v>13334</v>
          </cell>
          <cell r="M119">
            <v>16141</v>
          </cell>
          <cell r="N119">
            <v>15973</v>
          </cell>
          <cell r="O119">
            <v>16167</v>
          </cell>
          <cell r="P119">
            <v>13261</v>
          </cell>
          <cell r="Q119">
            <v>16420</v>
          </cell>
          <cell r="R119">
            <v>16496</v>
          </cell>
          <cell r="S119">
            <v>14393</v>
          </cell>
          <cell r="T119">
            <v>14150</v>
          </cell>
          <cell r="U119">
            <v>17691</v>
          </cell>
          <cell r="V119">
            <v>17691</v>
          </cell>
          <cell r="W119">
            <v>17691</v>
          </cell>
          <cell r="X119">
            <v>17122</v>
          </cell>
          <cell r="Y119">
            <v>17539</v>
          </cell>
          <cell r="AA119" t="str">
            <v>SWUCA</v>
          </cell>
        </row>
        <row r="120">
          <cell r="A120">
            <v>6326</v>
          </cell>
          <cell r="B120" t="str">
            <v>HIGHLANDS CO. / TOMOKA HEIGHTS</v>
          </cell>
          <cell r="C120">
            <v>1050</v>
          </cell>
          <cell r="D120" t="str">
            <v>-</v>
          </cell>
          <cell r="E120">
            <v>294</v>
          </cell>
          <cell r="F120">
            <v>400</v>
          </cell>
          <cell r="G120">
            <v>440</v>
          </cell>
          <cell r="H120">
            <v>481</v>
          </cell>
          <cell r="I120">
            <v>544</v>
          </cell>
          <cell r="J120">
            <v>440</v>
          </cell>
          <cell r="K120">
            <v>807</v>
          </cell>
          <cell r="L120">
            <v>903</v>
          </cell>
          <cell r="M120">
            <v>1311</v>
          </cell>
          <cell r="N120">
            <v>2581</v>
          </cell>
          <cell r="O120">
            <v>1767</v>
          </cell>
          <cell r="P120">
            <v>1788</v>
          </cell>
          <cell r="Q120">
            <v>2340</v>
          </cell>
          <cell r="R120">
            <v>2368</v>
          </cell>
          <cell r="S120">
            <v>1819</v>
          </cell>
          <cell r="T120">
            <v>1846</v>
          </cell>
          <cell r="U120">
            <v>2515</v>
          </cell>
          <cell r="V120">
            <v>2515</v>
          </cell>
          <cell r="W120">
            <v>2515</v>
          </cell>
          <cell r="X120">
            <v>2515</v>
          </cell>
          <cell r="Y120">
            <v>2515</v>
          </cell>
          <cell r="AA120" t="str">
            <v>SWUCA</v>
          </cell>
        </row>
        <row r="121">
          <cell r="A121">
            <v>6456</v>
          </cell>
          <cell r="B121" t="str">
            <v>SSU / HIGHLANDS</v>
          </cell>
          <cell r="C121" t="str">
            <v>-</v>
          </cell>
          <cell r="D121" t="str">
            <v>-</v>
          </cell>
          <cell r="E121" t="str">
            <v>-</v>
          </cell>
          <cell r="F121">
            <v>300</v>
          </cell>
          <cell r="G121">
            <v>387</v>
          </cell>
          <cell r="H121">
            <v>474</v>
          </cell>
          <cell r="I121">
            <v>474</v>
          </cell>
          <cell r="J121">
            <v>474</v>
          </cell>
          <cell r="K121">
            <v>231</v>
          </cell>
          <cell r="L121">
            <v>243</v>
          </cell>
          <cell r="M121">
            <v>920</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SWUCA</v>
          </cell>
        </row>
        <row r="122">
          <cell r="A122">
            <v>6804</v>
          </cell>
          <cell r="B122" t="str">
            <v>LAKE BONNETT VILLAGE</v>
          </cell>
          <cell r="C122" t="str">
            <v>-</v>
          </cell>
          <cell r="D122">
            <v>600</v>
          </cell>
          <cell r="E122">
            <v>450</v>
          </cell>
          <cell r="F122">
            <v>400</v>
          </cell>
          <cell r="G122">
            <v>640</v>
          </cell>
          <cell r="H122">
            <v>640</v>
          </cell>
          <cell r="I122">
            <v>400</v>
          </cell>
          <cell r="J122">
            <v>362</v>
          </cell>
          <cell r="K122">
            <v>375</v>
          </cell>
          <cell r="L122">
            <v>394</v>
          </cell>
          <cell r="M122">
            <v>786</v>
          </cell>
          <cell r="N122" t="str">
            <v>-</v>
          </cell>
          <cell r="O122" t="str">
            <v>-</v>
          </cell>
          <cell r="P122" t="str">
            <v>-</v>
          </cell>
          <cell r="Q122" t="str">
            <v>-</v>
          </cell>
          <cell r="R122" t="str">
            <v>-</v>
          </cell>
          <cell r="S122" t="str">
            <v>-</v>
          </cell>
          <cell r="T122" t="str">
            <v>-</v>
          </cell>
          <cell r="U122" t="str">
            <v>-</v>
          </cell>
          <cell r="V122" t="str">
            <v>-</v>
          </cell>
          <cell r="W122" t="str">
            <v>-</v>
          </cell>
          <cell r="X122" t="str">
            <v>-</v>
          </cell>
          <cell r="Y122" t="str">
            <v>-</v>
          </cell>
          <cell r="Z122" t="str">
            <v>-</v>
          </cell>
          <cell r="AA122" t="str">
            <v>SWUCA</v>
          </cell>
        </row>
        <row r="123">
          <cell r="A123">
            <v>7139</v>
          </cell>
          <cell r="B123" t="str">
            <v>BUTTONWOOD BAY / PUGH UTILITIES</v>
          </cell>
          <cell r="C123">
            <v>900</v>
          </cell>
          <cell r="D123">
            <v>1200</v>
          </cell>
          <cell r="E123">
            <v>1200</v>
          </cell>
          <cell r="F123">
            <v>613</v>
          </cell>
          <cell r="G123">
            <v>600</v>
          </cell>
          <cell r="H123">
            <v>567</v>
          </cell>
          <cell r="I123">
            <v>1125</v>
          </cell>
          <cell r="J123">
            <v>1125</v>
          </cell>
          <cell r="K123">
            <v>1408</v>
          </cell>
          <cell r="L123">
            <v>1408</v>
          </cell>
          <cell r="M123">
            <v>1407</v>
          </cell>
          <cell r="N123">
            <v>1407</v>
          </cell>
          <cell r="O123">
            <v>1407</v>
          </cell>
          <cell r="P123">
            <v>1874</v>
          </cell>
          <cell r="Q123">
            <v>1400</v>
          </cell>
          <cell r="R123">
            <v>1406</v>
          </cell>
          <cell r="S123">
            <v>1420</v>
          </cell>
          <cell r="T123">
            <v>1936</v>
          </cell>
          <cell r="U123">
            <v>1615</v>
          </cell>
          <cell r="V123">
            <v>1700</v>
          </cell>
          <cell r="W123">
            <v>1932</v>
          </cell>
          <cell r="X123">
            <v>2000</v>
          </cell>
          <cell r="Y123">
            <v>2000</v>
          </cell>
          <cell r="AA123" t="str">
            <v>SWUCA</v>
          </cell>
        </row>
        <row r="124">
          <cell r="A124">
            <v>7704</v>
          </cell>
          <cell r="B124" t="str">
            <v>THE COUNTRY CLUB OF SEBRING</v>
          </cell>
          <cell r="C124">
            <v>1412</v>
          </cell>
          <cell r="D124" t="str">
            <v>-</v>
          </cell>
          <cell r="E124" t="str">
            <v>-</v>
          </cell>
          <cell r="F124">
            <v>50</v>
          </cell>
          <cell r="G124">
            <v>50</v>
          </cell>
          <cell r="H124">
            <v>50</v>
          </cell>
          <cell r="I124">
            <v>248</v>
          </cell>
          <cell r="J124">
            <v>248</v>
          </cell>
          <cell r="K124">
            <v>124</v>
          </cell>
          <cell r="L124">
            <v>130</v>
          </cell>
          <cell r="M124">
            <v>400</v>
          </cell>
          <cell r="N124">
            <v>409</v>
          </cell>
          <cell r="O124">
            <v>511</v>
          </cell>
          <cell r="P124">
            <v>536</v>
          </cell>
          <cell r="Q124">
            <v>567</v>
          </cell>
          <cell r="R124">
            <v>605</v>
          </cell>
          <cell r="S124">
            <v>611</v>
          </cell>
          <cell r="T124">
            <v>653</v>
          </cell>
          <cell r="U124">
            <v>701</v>
          </cell>
          <cell r="V124">
            <v>746</v>
          </cell>
          <cell r="W124">
            <v>837</v>
          </cell>
          <cell r="X124">
            <v>924</v>
          </cell>
          <cell r="Y124">
            <v>938</v>
          </cell>
          <cell r="AA124" t="str">
            <v>SWUCA</v>
          </cell>
        </row>
        <row r="125">
          <cell r="A125">
            <v>7811</v>
          </cell>
          <cell r="B125" t="str">
            <v xml:space="preserve">CRYSTAL LAKE CLUB </v>
          </cell>
          <cell r="C125" t="str">
            <v>-</v>
          </cell>
          <cell r="D125" t="str">
            <v>-</v>
          </cell>
          <cell r="E125" t="str">
            <v>-</v>
          </cell>
          <cell r="F125">
            <v>301</v>
          </cell>
          <cell r="G125">
            <v>579</v>
          </cell>
          <cell r="H125">
            <v>414</v>
          </cell>
          <cell r="I125">
            <v>460</v>
          </cell>
          <cell r="J125">
            <v>526</v>
          </cell>
          <cell r="K125">
            <v>529</v>
          </cell>
          <cell r="L125">
            <v>547</v>
          </cell>
          <cell r="M125">
            <v>557</v>
          </cell>
          <cell r="N125">
            <v>800</v>
          </cell>
          <cell r="O125">
            <v>800</v>
          </cell>
          <cell r="P125">
            <v>1003</v>
          </cell>
          <cell r="Q125">
            <v>800</v>
          </cell>
          <cell r="R125">
            <v>839</v>
          </cell>
          <cell r="S125">
            <v>847</v>
          </cell>
          <cell r="T125">
            <v>878</v>
          </cell>
          <cell r="U125">
            <v>926</v>
          </cell>
          <cell r="V125">
            <v>972</v>
          </cell>
          <cell r="W125">
            <v>990</v>
          </cell>
          <cell r="X125">
            <v>1020</v>
          </cell>
          <cell r="Y125">
            <v>1020</v>
          </cell>
          <cell r="AA125" t="str">
            <v>SWUCA</v>
          </cell>
        </row>
        <row r="126">
          <cell r="A126">
            <v>7938</v>
          </cell>
          <cell r="B126" t="str">
            <v>HEARTLAND UTILILITIES, INC.</v>
          </cell>
          <cell r="C126" t="str">
            <v>-</v>
          </cell>
          <cell r="D126" t="str">
            <v>-</v>
          </cell>
          <cell r="E126" t="str">
            <v>-</v>
          </cell>
          <cell r="F126" t="str">
            <v>-</v>
          </cell>
          <cell r="G126" t="str">
            <v>-</v>
          </cell>
          <cell r="H126" t="str">
            <v>-</v>
          </cell>
          <cell r="I126">
            <v>572</v>
          </cell>
          <cell r="J126">
            <v>602</v>
          </cell>
          <cell r="K126">
            <v>477</v>
          </cell>
          <cell r="L126">
            <v>708</v>
          </cell>
          <cell r="M126">
            <v>714</v>
          </cell>
          <cell r="N126" t="str">
            <v>-</v>
          </cell>
          <cell r="O126">
            <v>768</v>
          </cell>
          <cell r="P126">
            <v>805</v>
          </cell>
          <cell r="Q126">
            <v>815</v>
          </cell>
          <cell r="R126">
            <v>836</v>
          </cell>
          <cell r="S126">
            <v>830</v>
          </cell>
          <cell r="T126" t="str">
            <v>-</v>
          </cell>
          <cell r="U126" t="str">
            <v>-</v>
          </cell>
          <cell r="V126" t="str">
            <v>-</v>
          </cell>
          <cell r="W126" t="str">
            <v>-</v>
          </cell>
          <cell r="X126" t="str">
            <v>-</v>
          </cell>
          <cell r="Y126" t="str">
            <v>-</v>
          </cell>
          <cell r="Z126" t="str">
            <v>-</v>
          </cell>
          <cell r="AA126" t="str">
            <v>SWUCA</v>
          </cell>
        </row>
        <row r="127">
          <cell r="A127">
            <v>8063</v>
          </cell>
          <cell r="B127" t="str">
            <v>AVON PARK / PINE ACRE</v>
          </cell>
          <cell r="C127" t="str">
            <v>-</v>
          </cell>
          <cell r="D127" t="str">
            <v>-</v>
          </cell>
          <cell r="E127" t="str">
            <v>-</v>
          </cell>
          <cell r="F127" t="str">
            <v>-</v>
          </cell>
          <cell r="G127" t="str">
            <v>-</v>
          </cell>
          <cell r="H127" t="str">
            <v>-</v>
          </cell>
          <cell r="I127" t="str">
            <v>-</v>
          </cell>
          <cell r="J127">
            <v>575</v>
          </cell>
          <cell r="K127" t="str">
            <v>-</v>
          </cell>
          <cell r="L127">
            <v>922</v>
          </cell>
          <cell r="M127">
            <v>940</v>
          </cell>
          <cell r="N127">
            <v>962</v>
          </cell>
          <cell r="O127">
            <v>981</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SWUCA</v>
          </cell>
        </row>
        <row r="128">
          <cell r="A128">
            <v>9490</v>
          </cell>
          <cell r="B128" t="str">
            <v>THE WOODLANDS OF LAKE PLACID</v>
          </cell>
          <cell r="C128" t="str">
            <v>-</v>
          </cell>
          <cell r="D128" t="str">
            <v>-</v>
          </cell>
          <cell r="E128" t="str">
            <v>-</v>
          </cell>
          <cell r="F128" t="str">
            <v>-</v>
          </cell>
          <cell r="G128">
            <v>10</v>
          </cell>
          <cell r="H128">
            <v>10</v>
          </cell>
          <cell r="I128" t="str">
            <v>-</v>
          </cell>
          <cell r="J128" t="str">
            <v>-</v>
          </cell>
          <cell r="K128">
            <v>188</v>
          </cell>
          <cell r="L128">
            <v>197</v>
          </cell>
          <cell r="M128">
            <v>201</v>
          </cell>
          <cell r="N128">
            <v>626</v>
          </cell>
          <cell r="O128">
            <v>638</v>
          </cell>
          <cell r="P128">
            <v>800</v>
          </cell>
          <cell r="Q128">
            <v>800</v>
          </cell>
          <cell r="R128">
            <v>725</v>
          </cell>
          <cell r="S128">
            <v>470</v>
          </cell>
          <cell r="T128">
            <v>575</v>
          </cell>
          <cell r="U128">
            <v>600</v>
          </cell>
          <cell r="V128">
            <v>600</v>
          </cell>
          <cell r="W128">
            <v>536</v>
          </cell>
          <cell r="X128">
            <v>543</v>
          </cell>
          <cell r="Y128">
            <v>1266</v>
          </cell>
          <cell r="AA128" t="str">
            <v>SWUCA</v>
          </cell>
        </row>
        <row r="129">
          <cell r="A129">
            <v>9516</v>
          </cell>
          <cell r="B129" t="str">
            <v>SEBRING LAND / HIGH. RIDGE ASSOC.</v>
          </cell>
          <cell r="C129" t="str">
            <v>-</v>
          </cell>
          <cell r="D129" t="str">
            <v>-</v>
          </cell>
          <cell r="E129" t="str">
            <v>-</v>
          </cell>
          <cell r="F129" t="str">
            <v>-</v>
          </cell>
          <cell r="G129" t="str">
            <v>-</v>
          </cell>
          <cell r="H129" t="str">
            <v>-</v>
          </cell>
          <cell r="I129" t="str">
            <v>-</v>
          </cell>
          <cell r="J129">
            <v>80</v>
          </cell>
          <cell r="K129">
            <v>205</v>
          </cell>
          <cell r="L129">
            <v>227</v>
          </cell>
          <cell r="M129">
            <v>344</v>
          </cell>
          <cell r="N129">
            <v>277</v>
          </cell>
          <cell r="O129">
            <v>315</v>
          </cell>
          <cell r="P129">
            <v>493</v>
          </cell>
          <cell r="Q129">
            <v>706</v>
          </cell>
          <cell r="R129">
            <v>748</v>
          </cell>
          <cell r="S129">
            <v>911</v>
          </cell>
          <cell r="T129">
            <v>969</v>
          </cell>
          <cell r="U129">
            <v>1024</v>
          </cell>
          <cell r="V129">
            <v>1079</v>
          </cell>
          <cell r="W129">
            <v>1325</v>
          </cell>
          <cell r="X129">
            <v>1635</v>
          </cell>
          <cell r="Y129">
            <v>1489</v>
          </cell>
          <cell r="AA129" t="str">
            <v>SWUCA</v>
          </cell>
        </row>
        <row r="130">
          <cell r="A130">
            <v>10926</v>
          </cell>
          <cell r="B130" t="str">
            <v>LYNN LAKE SHORES</v>
          </cell>
          <cell r="C130" t="str">
            <v>-</v>
          </cell>
          <cell r="D130" t="str">
            <v>-</v>
          </cell>
          <cell r="E130" t="str">
            <v>-</v>
          </cell>
          <cell r="F130" t="str">
            <v>-</v>
          </cell>
          <cell r="G130" t="str">
            <v>-</v>
          </cell>
          <cell r="H130" t="str">
            <v>-</v>
          </cell>
          <cell r="I130" t="str">
            <v>-</v>
          </cell>
          <cell r="J130" t="str">
            <v>-</v>
          </cell>
          <cell r="K130" t="str">
            <v>-</v>
          </cell>
          <cell r="L130" t="str">
            <v>-</v>
          </cell>
          <cell r="M130">
            <v>721</v>
          </cell>
          <cell r="N130" t="str">
            <v>-</v>
          </cell>
          <cell r="O130" t="str">
            <v>-</v>
          </cell>
          <cell r="P130" t="str">
            <v>-</v>
          </cell>
          <cell r="Q130" t="str">
            <v>-</v>
          </cell>
          <cell r="R130" t="str">
            <v>-</v>
          </cell>
          <cell r="S130" t="str">
            <v>-</v>
          </cell>
          <cell r="T130" t="str">
            <v>-</v>
          </cell>
          <cell r="U130" t="str">
            <v>-</v>
          </cell>
          <cell r="V130" t="str">
            <v>-</v>
          </cell>
          <cell r="W130" t="str">
            <v>-</v>
          </cell>
          <cell r="X130" t="str">
            <v>-</v>
          </cell>
          <cell r="Y130" t="str">
            <v>-</v>
          </cell>
          <cell r="Z130" t="str">
            <v>-</v>
          </cell>
          <cell r="AA130" t="str">
            <v>SWUCA</v>
          </cell>
        </row>
        <row r="131">
          <cell r="A131">
            <v>11364</v>
          </cell>
          <cell r="B131" t="str">
            <v>HILLSTON, GARY (TROPICAL)</v>
          </cell>
          <cell r="C131" t="str">
            <v>-</v>
          </cell>
          <cell r="D131" t="str">
            <v>-</v>
          </cell>
          <cell r="E131" t="str">
            <v>-</v>
          </cell>
          <cell r="F131" t="str">
            <v>-</v>
          </cell>
          <cell r="G131" t="str">
            <v>-</v>
          </cell>
          <cell r="H131" t="str">
            <v>-</v>
          </cell>
          <cell r="I131" t="str">
            <v>-</v>
          </cell>
          <cell r="J131" t="str">
            <v>-</v>
          </cell>
          <cell r="K131" t="str">
            <v>-</v>
          </cell>
          <cell r="L131" t="str">
            <v>-</v>
          </cell>
          <cell r="M131">
            <v>14</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SWUCA</v>
          </cell>
        </row>
        <row r="132">
          <cell r="A132">
            <v>13099</v>
          </cell>
          <cell r="B132" t="str">
            <v xml:space="preserve">SUN'N LAKE OF SEBRING IMPR.     </v>
          </cell>
          <cell r="C132" t="str">
            <v>-</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v>7617</v>
          </cell>
          <cell r="AA132" t="str">
            <v>SWUCA</v>
          </cell>
        </row>
        <row r="135">
          <cell r="A135" t="str">
            <v>HIGHLANDS COUNTY TOTAL PUBLIC SUPPLY &gt;&gt;&gt;</v>
          </cell>
          <cell r="C135">
            <v>41911</v>
          </cell>
          <cell r="D135">
            <v>42118</v>
          </cell>
          <cell r="E135">
            <v>34228</v>
          </cell>
          <cell r="F135">
            <v>46404</v>
          </cell>
          <cell r="G135">
            <v>45973</v>
          </cell>
          <cell r="H135">
            <v>51311</v>
          </cell>
          <cell r="I135">
            <v>50978</v>
          </cell>
          <cell r="J135">
            <v>51597</v>
          </cell>
          <cell r="K135">
            <v>51553</v>
          </cell>
          <cell r="L135">
            <v>52761</v>
          </cell>
          <cell r="M135">
            <v>60754</v>
          </cell>
          <cell r="N135">
            <v>62194</v>
          </cell>
          <cell r="O135">
            <v>63866</v>
          </cell>
          <cell r="P135">
            <v>61593</v>
          </cell>
          <cell r="Q135">
            <v>66284</v>
          </cell>
          <cell r="R135">
            <v>67338</v>
          </cell>
          <cell r="S135">
            <v>64742</v>
          </cell>
          <cell r="T135">
            <v>65697</v>
          </cell>
          <cell r="U135">
            <v>74593</v>
          </cell>
          <cell r="V135">
            <v>76033</v>
          </cell>
          <cell r="W135">
            <v>78374</v>
          </cell>
          <cell r="X135">
            <v>84369</v>
          </cell>
          <cell r="Y135">
            <v>80171</v>
          </cell>
          <cell r="Z135">
            <v>0</v>
          </cell>
        </row>
        <row r="138">
          <cell r="A138">
            <v>1</v>
          </cell>
          <cell r="B138" t="str">
            <v>PARK VILLAGE / NEW HOME DEV INC</v>
          </cell>
          <cell r="C138" t="str">
            <v>-</v>
          </cell>
          <cell r="D138" t="str">
            <v>-</v>
          </cell>
          <cell r="E138" t="str">
            <v>-</v>
          </cell>
          <cell r="F138" t="str">
            <v>-</v>
          </cell>
          <cell r="G138" t="str">
            <v>-</v>
          </cell>
          <cell r="H138" t="str">
            <v>-</v>
          </cell>
          <cell r="I138">
            <v>50</v>
          </cell>
          <cell r="J138">
            <v>5</v>
          </cell>
          <cell r="K138" t="str">
            <v>-</v>
          </cell>
          <cell r="L138" t="str">
            <v>-</v>
          </cell>
          <cell r="M138" t="str">
            <v>-</v>
          </cell>
          <cell r="N138" t="str">
            <v>-</v>
          </cell>
          <cell r="O138" t="str">
            <v>-</v>
          </cell>
          <cell r="P138" t="str">
            <v>-</v>
          </cell>
          <cell r="Q138" t="str">
            <v>-</v>
          </cell>
          <cell r="R138" t="str">
            <v>-</v>
          </cell>
          <cell r="S138" t="str">
            <v>-</v>
          </cell>
          <cell r="T138" t="str">
            <v>-</v>
          </cell>
          <cell r="U138" t="str">
            <v>-</v>
          </cell>
          <cell r="V138" t="str">
            <v>-</v>
          </cell>
          <cell r="W138" t="str">
            <v>-</v>
          </cell>
          <cell r="X138" t="str">
            <v>-</v>
          </cell>
          <cell r="Y138" t="str">
            <v>-</v>
          </cell>
          <cell r="Z138" t="str">
            <v>-</v>
          </cell>
          <cell r="AA138" t="str">
            <v>NTB</v>
          </cell>
        </row>
        <row r="139">
          <cell r="A139">
            <v>3</v>
          </cell>
          <cell r="B139" t="str">
            <v>TAMPA BAY WATER/SECTION 21</v>
          </cell>
          <cell r="C139" t="str">
            <v>-</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NTB</v>
          </cell>
        </row>
        <row r="140">
          <cell r="A140">
            <v>4</v>
          </cell>
          <cell r="B140" t="str">
            <v>TAMPA BAY WATER/COSME-ODESSA</v>
          </cell>
          <cell r="C140" t="str">
            <v>-</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NTB</v>
          </cell>
        </row>
        <row r="141">
          <cell r="A141">
            <v>450</v>
          </cell>
          <cell r="B141" t="str">
            <v xml:space="preserve">TEMPLE TERRACE, CITY OF  </v>
          </cell>
          <cell r="C141">
            <v>17030</v>
          </cell>
          <cell r="D141">
            <v>18836</v>
          </cell>
          <cell r="E141">
            <v>19843</v>
          </cell>
          <cell r="F141">
            <v>19015</v>
          </cell>
          <cell r="G141">
            <v>22764</v>
          </cell>
          <cell r="H141">
            <v>26513</v>
          </cell>
          <cell r="I141">
            <v>25996</v>
          </cell>
          <cell r="J141">
            <v>25996</v>
          </cell>
          <cell r="K141">
            <v>26559</v>
          </cell>
          <cell r="L141">
            <v>26634</v>
          </cell>
          <cell r="M141">
            <v>25785</v>
          </cell>
          <cell r="N141">
            <v>26616</v>
          </cell>
          <cell r="O141">
            <v>26619</v>
          </cell>
          <cell r="P141">
            <v>26646</v>
          </cell>
          <cell r="Q141">
            <v>29198</v>
          </cell>
          <cell r="R141">
            <v>29054</v>
          </cell>
          <cell r="S141">
            <v>29550</v>
          </cell>
          <cell r="T141">
            <v>29887</v>
          </cell>
          <cell r="U141">
            <v>29914</v>
          </cell>
          <cell r="V141">
            <v>30993</v>
          </cell>
          <cell r="W141">
            <v>31577</v>
          </cell>
          <cell r="X141">
            <v>31895</v>
          </cell>
          <cell r="Y141">
            <v>31909</v>
          </cell>
          <cell r="AA141" t="str">
            <v>NTB</v>
          </cell>
        </row>
        <row r="142">
          <cell r="A142">
            <v>1776</v>
          </cell>
          <cell r="B142" t="str">
            <v xml:space="preserve">PLANT CITY, CITY OF             </v>
          </cell>
          <cell r="C142">
            <v>18118</v>
          </cell>
          <cell r="D142">
            <v>20844</v>
          </cell>
          <cell r="E142">
            <v>27807</v>
          </cell>
          <cell r="F142">
            <v>20823</v>
          </cell>
          <cell r="G142">
            <v>21650</v>
          </cell>
          <cell r="H142">
            <v>23177</v>
          </cell>
          <cell r="I142">
            <v>24391</v>
          </cell>
          <cell r="J142">
            <v>24391</v>
          </cell>
          <cell r="K142">
            <v>26125</v>
          </cell>
          <cell r="L142">
            <v>26377</v>
          </cell>
          <cell r="M142">
            <v>25465</v>
          </cell>
          <cell r="N142">
            <v>30765</v>
          </cell>
          <cell r="O142">
            <v>30782</v>
          </cell>
          <cell r="P142">
            <v>31231</v>
          </cell>
          <cell r="Q142">
            <v>32831</v>
          </cell>
          <cell r="R142">
            <v>33471</v>
          </cell>
          <cell r="S142">
            <v>33786</v>
          </cell>
          <cell r="T142">
            <v>34732</v>
          </cell>
          <cell r="U142">
            <v>36388</v>
          </cell>
          <cell r="V142">
            <v>34528</v>
          </cell>
          <cell r="W142">
            <v>35526</v>
          </cell>
          <cell r="X142">
            <v>35906</v>
          </cell>
          <cell r="Y142">
            <v>37476</v>
          </cell>
          <cell r="AA142" t="str">
            <v>NTB</v>
          </cell>
        </row>
        <row r="143">
          <cell r="A143">
            <v>1787</v>
          </cell>
          <cell r="B143" t="str">
            <v>SCARECROW UT. INC. / SAN REMO</v>
          </cell>
          <cell r="C143" t="str">
            <v>-</v>
          </cell>
          <cell r="D143" t="str">
            <v>-</v>
          </cell>
          <cell r="E143" t="str">
            <v>-</v>
          </cell>
          <cell r="F143" t="str">
            <v>-</v>
          </cell>
          <cell r="G143">
            <v>138</v>
          </cell>
          <cell r="H143">
            <v>138</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NTB</v>
          </cell>
        </row>
        <row r="144">
          <cell r="A144">
            <v>2062</v>
          </cell>
          <cell r="B144" t="str">
            <v xml:space="preserve">TPA BAY WATER / CTY OF TPA / M BR &amp; RIV </v>
          </cell>
          <cell r="C144">
            <v>361810</v>
          </cell>
          <cell r="D144">
            <v>469739</v>
          </cell>
          <cell r="E144">
            <v>434000</v>
          </cell>
          <cell r="F144">
            <v>457719</v>
          </cell>
          <cell r="G144">
            <v>463402</v>
          </cell>
          <cell r="H144">
            <v>468458</v>
          </cell>
          <cell r="I144">
            <v>475000</v>
          </cell>
          <cell r="J144">
            <v>482778</v>
          </cell>
          <cell r="K144">
            <v>423878</v>
          </cell>
          <cell r="L144">
            <v>428973</v>
          </cell>
          <cell r="M144">
            <v>431520</v>
          </cell>
          <cell r="N144">
            <v>434067</v>
          </cell>
          <cell r="O144">
            <v>449206</v>
          </cell>
          <cell r="P144">
            <v>493232</v>
          </cell>
          <cell r="Q144">
            <v>495872</v>
          </cell>
          <cell r="R144">
            <v>533446</v>
          </cell>
          <cell r="S144">
            <v>521458</v>
          </cell>
          <cell r="T144">
            <v>548641</v>
          </cell>
          <cell r="U144">
            <v>590828</v>
          </cell>
          <cell r="V144">
            <v>605073</v>
          </cell>
          <cell r="W144">
            <v>655993</v>
          </cell>
          <cell r="X144">
            <v>647131</v>
          </cell>
          <cell r="Y144">
            <v>653837</v>
          </cell>
          <cell r="AA144" t="str">
            <v>NTB</v>
          </cell>
        </row>
        <row r="145">
          <cell r="A145">
            <v>2285</v>
          </cell>
          <cell r="B145" t="str">
            <v>DAVPAM MHP / SPRINGER, CHARLES E.</v>
          </cell>
          <cell r="C145" t="str">
            <v>-</v>
          </cell>
          <cell r="D145" t="str">
            <v>-</v>
          </cell>
          <cell r="E145" t="str">
            <v>-</v>
          </cell>
          <cell r="F145" t="str">
            <v>-</v>
          </cell>
          <cell r="G145">
            <v>1004</v>
          </cell>
          <cell r="H145">
            <v>1004</v>
          </cell>
          <cell r="I145">
            <v>996</v>
          </cell>
          <cell r="J145">
            <v>996</v>
          </cell>
          <cell r="K145">
            <v>996</v>
          </cell>
          <cell r="L145">
            <v>975</v>
          </cell>
          <cell r="M145">
            <v>1004</v>
          </cell>
          <cell r="N145">
            <v>1004</v>
          </cell>
          <cell r="O145">
            <v>1004</v>
          </cell>
          <cell r="P145">
            <v>1019</v>
          </cell>
          <cell r="Q145">
            <v>1054</v>
          </cell>
          <cell r="R145">
            <v>1084</v>
          </cell>
          <cell r="S145">
            <v>1330</v>
          </cell>
          <cell r="T145">
            <v>938</v>
          </cell>
          <cell r="U145">
            <v>1295</v>
          </cell>
          <cell r="V145">
            <v>1330</v>
          </cell>
          <cell r="W145">
            <v>1325</v>
          </cell>
          <cell r="X145">
            <v>1325</v>
          </cell>
          <cell r="Y145">
            <v>1325</v>
          </cell>
          <cell r="AA145" t="str">
            <v>NTB</v>
          </cell>
        </row>
        <row r="146">
          <cell r="A146">
            <v>2707</v>
          </cell>
          <cell r="B146" t="str">
            <v>EASTLAKE WATER SERVICE</v>
          </cell>
          <cell r="C146">
            <v>2850</v>
          </cell>
          <cell r="D146">
            <v>2850</v>
          </cell>
          <cell r="E146">
            <v>2922</v>
          </cell>
          <cell r="F146">
            <v>2245</v>
          </cell>
          <cell r="G146">
            <v>2239</v>
          </cell>
          <cell r="H146">
            <v>2239</v>
          </cell>
          <cell r="I146">
            <v>2239</v>
          </cell>
          <cell r="J146">
            <v>2239</v>
          </cell>
          <cell r="K146">
            <v>2094</v>
          </cell>
          <cell r="L146">
            <v>2726</v>
          </cell>
          <cell r="M146">
            <v>2767</v>
          </cell>
          <cell r="N146">
            <v>2599</v>
          </cell>
          <cell r="O146">
            <v>2179</v>
          </cell>
          <cell r="P146">
            <v>2584</v>
          </cell>
          <cell r="Q146">
            <v>2584</v>
          </cell>
          <cell r="R146">
            <v>2658</v>
          </cell>
          <cell r="S146">
            <v>2198</v>
          </cell>
          <cell r="T146">
            <v>2255</v>
          </cell>
          <cell r="U146">
            <v>2280</v>
          </cell>
          <cell r="V146">
            <v>2290</v>
          </cell>
          <cell r="W146">
            <v>2290</v>
          </cell>
          <cell r="X146">
            <v>2290</v>
          </cell>
          <cell r="Y146">
            <v>2536</v>
          </cell>
          <cell r="AA146" t="str">
            <v>NTB</v>
          </cell>
        </row>
        <row r="147">
          <cell r="A147">
            <v>2840</v>
          </cell>
          <cell r="B147" t="str">
            <v>FLA WATER SERVICES / SEABOARD</v>
          </cell>
          <cell r="C147">
            <v>6253</v>
          </cell>
          <cell r="D147">
            <v>6745</v>
          </cell>
          <cell r="E147">
            <v>6615</v>
          </cell>
          <cell r="F147">
            <v>6615</v>
          </cell>
          <cell r="G147">
            <v>6162</v>
          </cell>
          <cell r="H147">
            <v>7111</v>
          </cell>
          <cell r="I147">
            <v>7111</v>
          </cell>
          <cell r="J147">
            <v>7111</v>
          </cell>
          <cell r="K147">
            <v>6455</v>
          </cell>
          <cell r="L147">
            <v>6584</v>
          </cell>
          <cell r="M147">
            <v>6363</v>
          </cell>
          <cell r="N147">
            <v>6458</v>
          </cell>
          <cell r="O147">
            <v>6584</v>
          </cell>
          <cell r="P147">
            <v>6685</v>
          </cell>
          <cell r="Q147">
            <v>6685</v>
          </cell>
          <cell r="R147">
            <v>6877</v>
          </cell>
          <cell r="S147">
            <v>7028</v>
          </cell>
          <cell r="T147">
            <v>8542</v>
          </cell>
          <cell r="U147">
            <v>7424</v>
          </cell>
          <cell r="V147">
            <v>7424</v>
          </cell>
          <cell r="W147" t="str">
            <v>-</v>
          </cell>
          <cell r="X147" t="str">
            <v>-</v>
          </cell>
          <cell r="Y147" t="str">
            <v>-</v>
          </cell>
          <cell r="Z147" t="str">
            <v>-</v>
          </cell>
          <cell r="AA147" t="str">
            <v>NTB</v>
          </cell>
        </row>
        <row r="148">
          <cell r="A148">
            <v>2888</v>
          </cell>
          <cell r="B148" t="str">
            <v>LITTLE MANATEE ISLE MOBILE PARK</v>
          </cell>
          <cell r="C148" t="str">
            <v>-</v>
          </cell>
          <cell r="D148" t="str">
            <v>-</v>
          </cell>
          <cell r="E148" t="str">
            <v>-</v>
          </cell>
          <cell r="F148">
            <v>164</v>
          </cell>
          <cell r="G148">
            <v>75</v>
          </cell>
          <cell r="H148">
            <v>75</v>
          </cell>
          <cell r="I148">
            <v>297</v>
          </cell>
          <cell r="J148">
            <v>297</v>
          </cell>
          <cell r="K148">
            <v>297</v>
          </cell>
          <cell r="L148">
            <v>1362</v>
          </cell>
          <cell r="M148">
            <v>200</v>
          </cell>
          <cell r="N148">
            <v>203</v>
          </cell>
          <cell r="O148">
            <v>207</v>
          </cell>
          <cell r="P148">
            <v>210</v>
          </cell>
          <cell r="Q148" t="str">
            <v>-</v>
          </cell>
          <cell r="R148" t="str">
            <v>-</v>
          </cell>
          <cell r="S148" t="str">
            <v>-</v>
          </cell>
          <cell r="T148" t="str">
            <v>-</v>
          </cell>
          <cell r="U148" t="str">
            <v>-</v>
          </cell>
          <cell r="V148" t="str">
            <v>-</v>
          </cell>
          <cell r="W148" t="str">
            <v>-</v>
          </cell>
          <cell r="X148" t="str">
            <v>-</v>
          </cell>
          <cell r="Y148" t="str">
            <v>-</v>
          </cell>
          <cell r="Z148" t="str">
            <v>-</v>
          </cell>
          <cell r="AA148" t="str">
            <v>NTB</v>
          </cell>
        </row>
        <row r="149">
          <cell r="A149">
            <v>2955</v>
          </cell>
          <cell r="B149" t="str">
            <v>SPANISH MAIN R.V.</v>
          </cell>
          <cell r="C149">
            <v>412</v>
          </cell>
          <cell r="D149">
            <v>522</v>
          </cell>
          <cell r="E149">
            <v>522</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NTB</v>
          </cell>
        </row>
        <row r="150">
          <cell r="A150">
            <v>3132</v>
          </cell>
          <cell r="B150" t="str">
            <v>PEBBLE CREEK SERVICE CORPORATION</v>
          </cell>
          <cell r="C150">
            <v>546</v>
          </cell>
          <cell r="D150">
            <v>709</v>
          </cell>
          <cell r="E150">
            <v>1247</v>
          </cell>
          <cell r="F150">
            <v>2275</v>
          </cell>
          <cell r="G150">
            <v>1867</v>
          </cell>
          <cell r="H150">
            <v>2067</v>
          </cell>
          <cell r="I150">
            <v>2390</v>
          </cell>
          <cell r="J150">
            <v>2390</v>
          </cell>
          <cell r="K150">
            <v>2580</v>
          </cell>
          <cell r="L150">
            <v>2632</v>
          </cell>
          <cell r="M150">
            <v>2671</v>
          </cell>
          <cell r="N150" t="str">
            <v>-</v>
          </cell>
          <cell r="O150" t="str">
            <v>-</v>
          </cell>
          <cell r="P150" t="str">
            <v>-</v>
          </cell>
          <cell r="Q150" t="str">
            <v>-</v>
          </cell>
          <cell r="R150" t="str">
            <v>-</v>
          </cell>
          <cell r="S150" t="str">
            <v>-</v>
          </cell>
          <cell r="T150" t="str">
            <v>-</v>
          </cell>
          <cell r="U150" t="str">
            <v>-</v>
          </cell>
          <cell r="V150" t="str">
            <v>-</v>
          </cell>
          <cell r="W150" t="str">
            <v>-</v>
          </cell>
          <cell r="X150" t="str">
            <v>-</v>
          </cell>
          <cell r="Y150" t="str">
            <v>-</v>
          </cell>
          <cell r="Z150" t="str">
            <v>-</v>
          </cell>
          <cell r="AA150" t="str">
            <v>NTB</v>
          </cell>
        </row>
        <row r="151">
          <cell r="A151" t="str">
            <v>3565 / trx 4352</v>
          </cell>
          <cell r="B151" t="str">
            <v>HILLSB. CO. UTIL. / TRUMAN DRIVE</v>
          </cell>
          <cell r="C151">
            <v>950</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NTB</v>
          </cell>
        </row>
        <row r="152">
          <cell r="A152">
            <v>3704</v>
          </cell>
          <cell r="B152" t="str">
            <v>FLA WATER SERVICES / VALRICO HILLS</v>
          </cell>
          <cell r="C152">
            <v>544</v>
          </cell>
          <cell r="D152">
            <v>901</v>
          </cell>
          <cell r="E152">
            <v>893</v>
          </cell>
          <cell r="F152">
            <v>800</v>
          </cell>
          <cell r="G152">
            <v>894</v>
          </cell>
          <cell r="H152">
            <v>894</v>
          </cell>
          <cell r="I152">
            <v>894</v>
          </cell>
          <cell r="J152">
            <v>894</v>
          </cell>
          <cell r="K152">
            <v>1040</v>
          </cell>
          <cell r="L152">
            <v>1061</v>
          </cell>
          <cell r="M152">
            <v>889</v>
          </cell>
          <cell r="N152">
            <v>1036</v>
          </cell>
          <cell r="O152">
            <v>1033</v>
          </cell>
          <cell r="P152">
            <v>1033</v>
          </cell>
          <cell r="Q152">
            <v>1068</v>
          </cell>
          <cell r="R152">
            <v>889</v>
          </cell>
          <cell r="S152">
            <v>884</v>
          </cell>
          <cell r="T152">
            <v>876</v>
          </cell>
          <cell r="U152">
            <v>1037</v>
          </cell>
          <cell r="V152">
            <v>1035</v>
          </cell>
          <cell r="W152" t="str">
            <v>-</v>
          </cell>
          <cell r="X152" t="str">
            <v>-</v>
          </cell>
          <cell r="Y152" t="str">
            <v>-</v>
          </cell>
          <cell r="Z152" t="str">
            <v>-</v>
          </cell>
          <cell r="AA152" t="str">
            <v>SWUCA</v>
          </cell>
        </row>
        <row r="153">
          <cell r="A153">
            <v>3713</v>
          </cell>
          <cell r="B153" t="str">
            <v>FLA WATER SERVICES / HERSHEL HEIGHTS</v>
          </cell>
          <cell r="C153">
            <v>793</v>
          </cell>
          <cell r="D153">
            <v>930</v>
          </cell>
          <cell r="E153">
            <v>1102</v>
          </cell>
          <cell r="F153">
            <v>770</v>
          </cell>
          <cell r="G153">
            <v>843</v>
          </cell>
          <cell r="H153">
            <v>843</v>
          </cell>
          <cell r="I153" t="str">
            <v>-</v>
          </cell>
          <cell r="J153" t="str">
            <v>-</v>
          </cell>
          <cell r="K153" t="str">
            <v>-</v>
          </cell>
          <cell r="L153" t="str">
            <v>-</v>
          </cell>
          <cell r="M153" t="str">
            <v>-</v>
          </cell>
          <cell r="N153" t="str">
            <v>-</v>
          </cell>
          <cell r="O153">
            <v>755</v>
          </cell>
          <cell r="P153">
            <v>775</v>
          </cell>
          <cell r="Q153">
            <v>775</v>
          </cell>
          <cell r="R153">
            <v>797</v>
          </cell>
          <cell r="S153">
            <v>797</v>
          </cell>
          <cell r="T153">
            <v>797</v>
          </cell>
          <cell r="U153">
            <v>797</v>
          </cell>
          <cell r="V153">
            <v>797</v>
          </cell>
          <cell r="W153" t="str">
            <v>-</v>
          </cell>
          <cell r="X153" t="str">
            <v>-</v>
          </cell>
          <cell r="Y153" t="str">
            <v>-</v>
          </cell>
          <cell r="Z153" t="str">
            <v>-</v>
          </cell>
          <cell r="AA153" t="str">
            <v>NTB</v>
          </cell>
        </row>
        <row r="154">
          <cell r="A154">
            <v>3807</v>
          </cell>
          <cell r="B154" t="str">
            <v>SOUTHERN PINES MOBILE HOME PARK</v>
          </cell>
          <cell r="C154" t="str">
            <v>-</v>
          </cell>
          <cell r="D154">
            <v>50</v>
          </cell>
          <cell r="E154">
            <v>70</v>
          </cell>
          <cell r="F154">
            <v>51</v>
          </cell>
          <cell r="G154" t="str">
            <v>-</v>
          </cell>
          <cell r="H154" t="str">
            <v>-</v>
          </cell>
          <cell r="I154" t="str">
            <v>-</v>
          </cell>
          <cell r="J154" t="str">
            <v>-</v>
          </cell>
          <cell r="K154" t="str">
            <v>-</v>
          </cell>
          <cell r="L154" t="str">
            <v>-</v>
          </cell>
          <cell r="M154" t="str">
            <v>-</v>
          </cell>
          <cell r="N154" t="str">
            <v>-</v>
          </cell>
          <cell r="O154" t="str">
            <v>-</v>
          </cell>
          <cell r="P154" t="str">
            <v>-</v>
          </cell>
          <cell r="Q154" t="str">
            <v>-</v>
          </cell>
          <cell r="R154" t="str">
            <v>-</v>
          </cell>
          <cell r="S154" t="str">
            <v>-</v>
          </cell>
          <cell r="T154" t="str">
            <v>-</v>
          </cell>
          <cell r="U154" t="str">
            <v>-</v>
          </cell>
          <cell r="V154" t="str">
            <v>-</v>
          </cell>
          <cell r="W154" t="str">
            <v>-</v>
          </cell>
          <cell r="X154" t="str">
            <v>-</v>
          </cell>
          <cell r="Y154" t="str">
            <v>-</v>
          </cell>
          <cell r="Z154" t="str">
            <v>-</v>
          </cell>
          <cell r="AA154" t="str">
            <v>NTB</v>
          </cell>
        </row>
        <row r="155">
          <cell r="A155" t="str">
            <v>3921 / trx 4352</v>
          </cell>
          <cell r="B155" t="str">
            <v>HILLSB. CO. UTIL. / KINSGWAY</v>
          </cell>
          <cell r="C155">
            <v>2040</v>
          </cell>
          <cell r="D155" t="str">
            <v>-</v>
          </cell>
          <cell r="E155" t="str">
            <v>-</v>
          </cell>
          <cell r="F155" t="str">
            <v>-</v>
          </cell>
          <cell r="G155" t="str">
            <v>-</v>
          </cell>
          <cell r="H155" t="str">
            <v>-</v>
          </cell>
          <cell r="I155" t="str">
            <v>-</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NTB</v>
          </cell>
        </row>
        <row r="156">
          <cell r="A156">
            <v>4180</v>
          </cell>
          <cell r="B156" t="str">
            <v>TAMPA, CITY OF (MORRIS BR.)</v>
          </cell>
          <cell r="C156">
            <v>117061</v>
          </cell>
          <cell r="D156" t="str">
            <v>-</v>
          </cell>
          <cell r="E156" t="str">
            <v>-</v>
          </cell>
          <cell r="F156" t="str">
            <v>-</v>
          </cell>
          <cell r="G156" t="str">
            <v>-</v>
          </cell>
          <cell r="H156" t="str">
            <v>-</v>
          </cell>
          <cell r="I156" t="str">
            <v>-</v>
          </cell>
          <cell r="J156" t="str">
            <v>-</v>
          </cell>
          <cell r="K156" t="str">
            <v>-</v>
          </cell>
          <cell r="L156" t="str">
            <v>-</v>
          </cell>
          <cell r="M156" t="str">
            <v>-</v>
          </cell>
          <cell r="N156" t="str">
            <v>-</v>
          </cell>
          <cell r="O156" t="str">
            <v>-</v>
          </cell>
          <cell r="P156" t="str">
            <v>-</v>
          </cell>
          <cell r="Q156" t="str">
            <v>-</v>
          </cell>
          <cell r="R156" t="str">
            <v>-</v>
          </cell>
          <cell r="S156" t="str">
            <v>-</v>
          </cell>
          <cell r="T156" t="str">
            <v>-</v>
          </cell>
          <cell r="U156" t="str">
            <v>-</v>
          </cell>
          <cell r="V156" t="str">
            <v>-</v>
          </cell>
          <cell r="W156" t="str">
            <v>-</v>
          </cell>
          <cell r="X156" t="str">
            <v>-</v>
          </cell>
          <cell r="Y156" t="str">
            <v>-</v>
          </cell>
          <cell r="Z156" t="str">
            <v>-</v>
          </cell>
          <cell r="AA156" t="str">
            <v>NTB</v>
          </cell>
        </row>
        <row r="157">
          <cell r="A157">
            <v>4352</v>
          </cell>
          <cell r="B157" t="str">
            <v>TBW / HILLS. CO. S. CENTRAL</v>
          </cell>
          <cell r="C157">
            <v>107848</v>
          </cell>
          <cell r="D157">
            <v>120000</v>
          </cell>
          <cell r="E157">
            <v>80692</v>
          </cell>
          <cell r="F157">
            <v>130700</v>
          </cell>
          <cell r="G157">
            <v>125449</v>
          </cell>
          <cell r="H157">
            <v>130149</v>
          </cell>
          <cell r="I157">
            <v>143788</v>
          </cell>
          <cell r="J157">
            <v>143788</v>
          </cell>
          <cell r="K157">
            <v>146802</v>
          </cell>
          <cell r="L157">
            <v>153864</v>
          </cell>
          <cell r="M157">
            <v>164424</v>
          </cell>
          <cell r="N157">
            <v>168945</v>
          </cell>
          <cell r="O157">
            <v>176513</v>
          </cell>
          <cell r="P157">
            <v>180978</v>
          </cell>
          <cell r="Q157">
            <v>187113</v>
          </cell>
          <cell r="R157">
            <v>197116</v>
          </cell>
          <cell r="S157">
            <v>202633</v>
          </cell>
          <cell r="T157">
            <v>208306.72400000002</v>
          </cell>
          <cell r="U157">
            <v>235428</v>
          </cell>
          <cell r="V157">
            <v>258575</v>
          </cell>
          <cell r="W157">
            <v>258575</v>
          </cell>
          <cell r="X157">
            <v>302632</v>
          </cell>
          <cell r="Y157">
            <v>302632</v>
          </cell>
          <cell r="AA157" t="str">
            <v>SWUCA</v>
          </cell>
        </row>
        <row r="158">
          <cell r="A158">
            <v>4594</v>
          </cell>
          <cell r="B158" t="str">
            <v>HILLSB. CO. UTIL. / BIG BEND / APOLLO B.</v>
          </cell>
          <cell r="C158">
            <v>11801</v>
          </cell>
          <cell r="D158" t="str">
            <v>-</v>
          </cell>
          <cell r="E158" t="str">
            <v>-</v>
          </cell>
          <cell r="F158" t="str">
            <v>-</v>
          </cell>
          <cell r="G158" t="str">
            <v>-</v>
          </cell>
          <cell r="H158" t="str">
            <v>-</v>
          </cell>
          <cell r="I158" t="str">
            <v>-</v>
          </cell>
          <cell r="J158" t="str">
            <v>-</v>
          </cell>
          <cell r="K158" t="str">
            <v>-</v>
          </cell>
          <cell r="L158" t="str">
            <v>-</v>
          </cell>
          <cell r="M158" t="str">
            <v>-</v>
          </cell>
          <cell r="N158" t="str">
            <v>-</v>
          </cell>
          <cell r="O158" t="str">
            <v>-</v>
          </cell>
          <cell r="P158" t="str">
            <v>-</v>
          </cell>
          <cell r="Q158" t="str">
            <v>-</v>
          </cell>
          <cell r="R158" t="str">
            <v>-</v>
          </cell>
          <cell r="S158" t="str">
            <v>-</v>
          </cell>
          <cell r="T158" t="str">
            <v>-</v>
          </cell>
          <cell r="U158" t="str">
            <v>-</v>
          </cell>
          <cell r="V158" t="str">
            <v>-</v>
          </cell>
          <cell r="W158" t="str">
            <v>-</v>
          </cell>
          <cell r="X158" t="str">
            <v>-</v>
          </cell>
          <cell r="Y158" t="str">
            <v>-</v>
          </cell>
          <cell r="Z158" t="str">
            <v>-</v>
          </cell>
          <cell r="AA158" t="str">
            <v>NTB</v>
          </cell>
        </row>
        <row r="159">
          <cell r="A159">
            <v>4672</v>
          </cell>
          <cell r="B159" t="str">
            <v>SCARECROW UTILITY, INC.</v>
          </cell>
          <cell r="C159">
            <v>80</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NTB</v>
          </cell>
        </row>
        <row r="160">
          <cell r="A160">
            <v>4757</v>
          </cell>
          <cell r="B160" t="str">
            <v>WILDER MOBILE HOMES</v>
          </cell>
          <cell r="C160" t="str">
            <v>-</v>
          </cell>
          <cell r="D160" t="str">
            <v>-</v>
          </cell>
          <cell r="E160" t="str">
            <v>-</v>
          </cell>
          <cell r="F160">
            <v>1200</v>
          </cell>
          <cell r="G160">
            <v>872</v>
          </cell>
          <cell r="H160">
            <v>789</v>
          </cell>
          <cell r="I160">
            <v>789</v>
          </cell>
          <cell r="J160">
            <v>789</v>
          </cell>
          <cell r="K160">
            <v>789</v>
          </cell>
          <cell r="L160">
            <v>617</v>
          </cell>
          <cell r="M160">
            <v>626</v>
          </cell>
          <cell r="N160">
            <v>478</v>
          </cell>
          <cell r="O160">
            <v>1635</v>
          </cell>
          <cell r="P160">
            <v>1660</v>
          </cell>
          <cell r="Q160">
            <v>1000</v>
          </cell>
          <cell r="R160">
            <v>1000</v>
          </cell>
          <cell r="S160">
            <v>325</v>
          </cell>
          <cell r="T160">
            <v>325</v>
          </cell>
          <cell r="U160">
            <v>1000</v>
          </cell>
          <cell r="V160">
            <v>1000</v>
          </cell>
          <cell r="W160">
            <v>1000</v>
          </cell>
          <cell r="X160">
            <v>1000</v>
          </cell>
          <cell r="Y160">
            <v>1000</v>
          </cell>
          <cell r="AA160" t="str">
            <v>NTB</v>
          </cell>
        </row>
        <row r="161">
          <cell r="A161">
            <v>4900</v>
          </cell>
          <cell r="B161" t="str">
            <v>HILLSB. CO. UTIL. / E. BRANDON</v>
          </cell>
          <cell r="C161">
            <v>620</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NTB</v>
          </cell>
        </row>
        <row r="162">
          <cell r="A162">
            <v>4901</v>
          </cell>
          <cell r="B162" t="str">
            <v>HILLSB. CO. UTIL. / KIM ACRES</v>
          </cell>
          <cell r="C162">
            <v>279</v>
          </cell>
          <cell r="D162" t="str">
            <v>-</v>
          </cell>
          <cell r="E162" t="str">
            <v>-</v>
          </cell>
          <cell r="F162" t="str">
            <v>-</v>
          </cell>
          <cell r="G162" t="str">
            <v>-</v>
          </cell>
          <cell r="H162" t="str">
            <v>-</v>
          </cell>
          <cell r="I162" t="str">
            <v>-</v>
          </cell>
          <cell r="J162" t="str">
            <v>-</v>
          </cell>
          <cell r="K162" t="str">
            <v>-</v>
          </cell>
          <cell r="L162" t="str">
            <v>-</v>
          </cell>
          <cell r="M162" t="str">
            <v>-</v>
          </cell>
          <cell r="N162" t="str">
            <v>-</v>
          </cell>
          <cell r="O162" t="str">
            <v>-</v>
          </cell>
          <cell r="P162" t="str">
            <v>-</v>
          </cell>
          <cell r="Q162" t="str">
            <v>-</v>
          </cell>
          <cell r="R162" t="str">
            <v>-</v>
          </cell>
          <cell r="S162" t="str">
            <v>-</v>
          </cell>
          <cell r="T162" t="str">
            <v>-</v>
          </cell>
          <cell r="U162" t="str">
            <v>-</v>
          </cell>
          <cell r="V162" t="str">
            <v>-</v>
          </cell>
          <cell r="W162" t="str">
            <v>-</v>
          </cell>
          <cell r="X162" t="str">
            <v>-</v>
          </cell>
          <cell r="Y162" t="str">
            <v>-</v>
          </cell>
          <cell r="Z162" t="str">
            <v>-</v>
          </cell>
          <cell r="AA162" t="str">
            <v>NTB</v>
          </cell>
        </row>
        <row r="163">
          <cell r="A163">
            <v>5886</v>
          </cell>
          <cell r="B163" t="str">
            <v>FLA GOVT UTIL AUTH - CARROLLWOOD</v>
          </cell>
          <cell r="C163">
            <v>4000</v>
          </cell>
          <cell r="D163">
            <v>4000</v>
          </cell>
          <cell r="E163">
            <v>4000</v>
          </cell>
          <cell r="F163">
            <v>2973</v>
          </cell>
          <cell r="G163">
            <v>2796</v>
          </cell>
          <cell r="H163">
            <v>2796</v>
          </cell>
          <cell r="I163">
            <v>2941</v>
          </cell>
          <cell r="J163">
            <v>2941</v>
          </cell>
          <cell r="K163">
            <v>3369</v>
          </cell>
          <cell r="L163">
            <v>4147</v>
          </cell>
          <cell r="M163">
            <v>3438</v>
          </cell>
          <cell r="N163">
            <v>3438</v>
          </cell>
          <cell r="O163">
            <v>2816</v>
          </cell>
          <cell r="P163">
            <v>2859</v>
          </cell>
          <cell r="Q163">
            <v>2956</v>
          </cell>
          <cell r="R163">
            <v>2956</v>
          </cell>
          <cell r="S163">
            <v>2956</v>
          </cell>
          <cell r="T163">
            <v>2956</v>
          </cell>
          <cell r="U163">
            <v>3208</v>
          </cell>
          <cell r="V163">
            <v>3579</v>
          </cell>
          <cell r="W163">
            <v>3587</v>
          </cell>
          <cell r="X163" t="str">
            <v>-</v>
          </cell>
          <cell r="Y163" t="str">
            <v>-</v>
          </cell>
          <cell r="Z163" t="str">
            <v>-</v>
          </cell>
          <cell r="AA163" t="str">
            <v>NTB</v>
          </cell>
        </row>
        <row r="164">
          <cell r="A164">
            <v>6228</v>
          </cell>
          <cell r="B164" t="str">
            <v>EASTFIELD SLOPES CONDO.</v>
          </cell>
          <cell r="C164" t="str">
            <v>-</v>
          </cell>
          <cell r="D164">
            <v>280</v>
          </cell>
          <cell r="E164">
            <v>244</v>
          </cell>
          <cell r="F164">
            <v>224</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NTB</v>
          </cell>
        </row>
        <row r="165">
          <cell r="A165">
            <v>6312</v>
          </cell>
          <cell r="B165" t="str">
            <v>TPA BAY WATER / EAGLES SYSTEM</v>
          </cell>
          <cell r="C165" t="str">
            <v>-</v>
          </cell>
          <cell r="D165" t="str">
            <v>-</v>
          </cell>
          <cell r="E165">
            <v>54</v>
          </cell>
          <cell r="F165">
            <v>108</v>
          </cell>
          <cell r="G165">
            <v>108</v>
          </cell>
          <cell r="H165">
            <v>109</v>
          </cell>
          <cell r="I165">
            <v>259</v>
          </cell>
          <cell r="J165">
            <v>259</v>
          </cell>
          <cell r="K165">
            <v>259</v>
          </cell>
          <cell r="L165">
            <v>264</v>
          </cell>
          <cell r="M165">
            <v>268</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NTB</v>
          </cell>
        </row>
        <row r="166">
          <cell r="A166">
            <v>6675</v>
          </cell>
          <cell r="B166" t="str">
            <v>TPA BAY WATER / TPA BYPASS CANAL</v>
          </cell>
          <cell r="C166" t="str">
            <v>-</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NTB</v>
          </cell>
        </row>
        <row r="167">
          <cell r="A167">
            <v>6676</v>
          </cell>
          <cell r="B167" t="str">
            <v>TAMPA BAY WATER/NW HILLS.</v>
          </cell>
          <cell r="C167">
            <v>54610</v>
          </cell>
          <cell r="D167">
            <v>78000</v>
          </cell>
          <cell r="E167">
            <v>71359</v>
          </cell>
          <cell r="F167">
            <v>106300</v>
          </cell>
          <cell r="G167">
            <v>97163</v>
          </cell>
          <cell r="H167">
            <v>101300</v>
          </cell>
          <cell r="I167">
            <v>107483</v>
          </cell>
          <cell r="J167">
            <v>104264</v>
          </cell>
          <cell r="K167">
            <v>104264</v>
          </cell>
          <cell r="L167">
            <v>106349</v>
          </cell>
          <cell r="M167">
            <v>118478</v>
          </cell>
          <cell r="N167">
            <v>122733</v>
          </cell>
          <cell r="O167">
            <v>129261</v>
          </cell>
          <cell r="P167">
            <v>135623</v>
          </cell>
          <cell r="Q167">
            <v>140794</v>
          </cell>
          <cell r="R167">
            <v>145166</v>
          </cell>
          <cell r="S167">
            <v>149229</v>
          </cell>
          <cell r="T167" t="str">
            <v>-</v>
          </cell>
          <cell r="U167" t="str">
            <v>-</v>
          </cell>
          <cell r="V167" t="str">
            <v>-</v>
          </cell>
          <cell r="W167" t="str">
            <v>-</v>
          </cell>
          <cell r="X167" t="str">
            <v>-</v>
          </cell>
          <cell r="Y167" t="str">
            <v>-</v>
          </cell>
          <cell r="Z167" t="str">
            <v>-</v>
          </cell>
          <cell r="AA167" t="str">
            <v>NTB</v>
          </cell>
        </row>
        <row r="168">
          <cell r="A168">
            <v>6879</v>
          </cell>
          <cell r="B168" t="str">
            <v>CM-GL SERVICES, INC.</v>
          </cell>
          <cell r="C168">
            <v>583</v>
          </cell>
          <cell r="D168">
            <v>816</v>
          </cell>
          <cell r="E168">
            <v>1088</v>
          </cell>
          <cell r="F168">
            <v>1400</v>
          </cell>
          <cell r="G168">
            <v>1400</v>
          </cell>
          <cell r="H168">
            <v>1400</v>
          </cell>
          <cell r="I168">
            <v>2420</v>
          </cell>
          <cell r="J168">
            <v>2420</v>
          </cell>
          <cell r="K168">
            <v>2420</v>
          </cell>
          <cell r="L168">
            <v>2420</v>
          </cell>
          <cell r="M168">
            <v>2456</v>
          </cell>
          <cell r="N168">
            <v>2420</v>
          </cell>
          <cell r="O168">
            <v>2467</v>
          </cell>
          <cell r="P168">
            <v>2761</v>
          </cell>
          <cell r="Q168">
            <v>2761</v>
          </cell>
          <cell r="R168">
            <v>2420</v>
          </cell>
          <cell r="S168">
            <v>2830</v>
          </cell>
          <cell r="T168">
            <v>2830</v>
          </cell>
          <cell r="U168">
            <v>2830</v>
          </cell>
          <cell r="V168">
            <v>2830</v>
          </cell>
          <cell r="W168">
            <v>2830</v>
          </cell>
          <cell r="X168">
            <v>2830</v>
          </cell>
          <cell r="Y168">
            <v>2830</v>
          </cell>
          <cell r="AA168" t="str">
            <v>NTB</v>
          </cell>
        </row>
        <row r="169">
          <cell r="A169">
            <v>7002</v>
          </cell>
          <cell r="B169" t="str">
            <v>FEATHEROCK MOBILE HOME PARK</v>
          </cell>
          <cell r="C169">
            <v>475</v>
          </cell>
          <cell r="D169">
            <v>931</v>
          </cell>
          <cell r="E169">
            <v>931</v>
          </cell>
          <cell r="F169">
            <v>1042</v>
          </cell>
          <cell r="G169">
            <v>771</v>
          </cell>
          <cell r="H169">
            <v>771</v>
          </cell>
          <cell r="I169">
            <v>866</v>
          </cell>
          <cell r="J169">
            <v>866</v>
          </cell>
          <cell r="K169">
            <v>784</v>
          </cell>
          <cell r="L169">
            <v>1300</v>
          </cell>
          <cell r="M169">
            <v>664</v>
          </cell>
          <cell r="N169">
            <v>678</v>
          </cell>
          <cell r="O169">
            <v>735</v>
          </cell>
          <cell r="P169">
            <v>1044</v>
          </cell>
          <cell r="Q169">
            <v>1044</v>
          </cell>
          <cell r="R169">
            <v>1074</v>
          </cell>
          <cell r="S169">
            <v>1074</v>
          </cell>
          <cell r="T169">
            <v>1044</v>
          </cell>
          <cell r="U169">
            <v>1044</v>
          </cell>
          <cell r="V169">
            <v>1044</v>
          </cell>
          <cell r="W169">
            <v>1044</v>
          </cell>
          <cell r="X169">
            <v>1044</v>
          </cell>
          <cell r="Y169">
            <v>1044</v>
          </cell>
          <cell r="AA169" t="str">
            <v>NTB</v>
          </cell>
        </row>
        <row r="170">
          <cell r="A170">
            <v>7153</v>
          </cell>
          <cell r="B170" t="str">
            <v>PARKWOOD ESTATES</v>
          </cell>
          <cell r="C170" t="str">
            <v>-</v>
          </cell>
          <cell r="D170" t="str">
            <v>-</v>
          </cell>
          <cell r="E170" t="str">
            <v>-</v>
          </cell>
          <cell r="F170">
            <v>100</v>
          </cell>
          <cell r="G170">
            <v>100</v>
          </cell>
          <cell r="H170">
            <v>100</v>
          </cell>
          <cell r="I170">
            <v>150</v>
          </cell>
          <cell r="J170">
            <v>150</v>
          </cell>
          <cell r="K170">
            <v>150</v>
          </cell>
          <cell r="L170">
            <v>139</v>
          </cell>
          <cell r="M170">
            <v>95</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NTB</v>
          </cell>
        </row>
        <row r="171">
          <cell r="A171">
            <v>7213</v>
          </cell>
          <cell r="B171" t="str">
            <v>BAY HILLS VILLAGE CONDOMINIUM</v>
          </cell>
          <cell r="C171" t="str">
            <v>-</v>
          </cell>
          <cell r="D171" t="str">
            <v>-</v>
          </cell>
          <cell r="E171" t="str">
            <v>-</v>
          </cell>
          <cell r="F171" t="str">
            <v>-</v>
          </cell>
          <cell r="G171" t="str">
            <v>-</v>
          </cell>
          <cell r="H171" t="str">
            <v>-</v>
          </cell>
          <cell r="I171">
            <v>218</v>
          </cell>
          <cell r="J171">
            <v>218</v>
          </cell>
          <cell r="K171">
            <v>218</v>
          </cell>
          <cell r="L171">
            <v>131</v>
          </cell>
          <cell r="M171">
            <v>133</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NTB</v>
          </cell>
        </row>
        <row r="172">
          <cell r="A172">
            <v>7311</v>
          </cell>
          <cell r="B172" t="str">
            <v>HILLSBOROUGH CO / CRYSTAL LAKE</v>
          </cell>
          <cell r="C172">
            <v>546</v>
          </cell>
          <cell r="D172">
            <v>620</v>
          </cell>
          <cell r="E172">
            <v>1187</v>
          </cell>
          <cell r="F172">
            <v>380</v>
          </cell>
          <cell r="G172">
            <v>420</v>
          </cell>
          <cell r="H172">
            <v>420</v>
          </cell>
          <cell r="I172" t="str">
            <v>-</v>
          </cell>
          <cell r="J172" t="str">
            <v>-</v>
          </cell>
          <cell r="K172">
            <v>478</v>
          </cell>
          <cell r="L172">
            <v>488</v>
          </cell>
          <cell r="M172">
            <v>495</v>
          </cell>
          <cell r="N172" t="str">
            <v>-</v>
          </cell>
          <cell r="O172" t="str">
            <v>-</v>
          </cell>
          <cell r="P172" t="str">
            <v>-</v>
          </cell>
          <cell r="Q172" t="str">
            <v>-</v>
          </cell>
          <cell r="R172" t="str">
            <v>-</v>
          </cell>
          <cell r="S172" t="str">
            <v>-</v>
          </cell>
          <cell r="T172" t="str">
            <v>-</v>
          </cell>
          <cell r="U172" t="str">
            <v>-</v>
          </cell>
          <cell r="V172" t="str">
            <v>-</v>
          </cell>
          <cell r="W172" t="str">
            <v>-</v>
          </cell>
          <cell r="X172" t="str">
            <v>-</v>
          </cell>
          <cell r="Y172" t="str">
            <v>-</v>
          </cell>
          <cell r="Z172" t="str">
            <v>-</v>
          </cell>
          <cell r="AA172" t="str">
            <v>NTB</v>
          </cell>
        </row>
        <row r="173">
          <cell r="A173">
            <v>7637</v>
          </cell>
          <cell r="B173" t="str">
            <v>CAX RIVERSIDE LLC</v>
          </cell>
          <cell r="C173">
            <v>230</v>
          </cell>
          <cell r="D173">
            <v>230</v>
          </cell>
          <cell r="E173">
            <v>50</v>
          </cell>
          <cell r="F173">
            <v>97</v>
          </cell>
          <cell r="G173">
            <v>220</v>
          </cell>
          <cell r="H173">
            <v>180</v>
          </cell>
          <cell r="I173">
            <v>180</v>
          </cell>
          <cell r="J173">
            <v>180</v>
          </cell>
          <cell r="K173">
            <v>136</v>
          </cell>
          <cell r="L173" t="str">
            <v>-</v>
          </cell>
          <cell r="M173" t="str">
            <v>-</v>
          </cell>
          <cell r="N173" t="str">
            <v>-</v>
          </cell>
          <cell r="O173" t="str">
            <v>-</v>
          </cell>
          <cell r="P173">
            <v>562</v>
          </cell>
          <cell r="Q173">
            <v>581</v>
          </cell>
          <cell r="R173">
            <v>474</v>
          </cell>
          <cell r="S173">
            <v>474</v>
          </cell>
          <cell r="T173">
            <v>680</v>
          </cell>
          <cell r="U173">
            <v>976</v>
          </cell>
          <cell r="V173">
            <v>976</v>
          </cell>
          <cell r="W173">
            <v>754</v>
          </cell>
          <cell r="X173">
            <v>906</v>
          </cell>
          <cell r="Y173">
            <v>916</v>
          </cell>
          <cell r="AA173" t="str">
            <v>SWUCA</v>
          </cell>
        </row>
        <row r="174">
          <cell r="A174">
            <v>7643</v>
          </cell>
          <cell r="B174" t="str">
            <v>WILDER CORPORATION / SOUTHERN AIRE</v>
          </cell>
          <cell r="C174">
            <v>447</v>
          </cell>
          <cell r="D174">
            <v>447</v>
          </cell>
          <cell r="E174">
            <v>335</v>
          </cell>
          <cell r="F174">
            <v>500</v>
          </cell>
          <cell r="G174">
            <v>289</v>
          </cell>
          <cell r="H174">
            <v>315</v>
          </cell>
          <cell r="I174">
            <v>315</v>
          </cell>
          <cell r="J174">
            <v>315</v>
          </cell>
          <cell r="K174">
            <v>315</v>
          </cell>
          <cell r="L174">
            <v>321</v>
          </cell>
          <cell r="M174">
            <v>326</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cell r="Z174" t="str">
            <v>-</v>
          </cell>
          <cell r="AA174" t="str">
            <v>NTB</v>
          </cell>
        </row>
        <row r="175">
          <cell r="A175">
            <v>7790</v>
          </cell>
          <cell r="B175" t="str">
            <v>UNIPROP INCOME FUND II</v>
          </cell>
          <cell r="C175">
            <v>1228</v>
          </cell>
          <cell r="D175">
            <v>1254</v>
          </cell>
          <cell r="E175">
            <v>1500</v>
          </cell>
          <cell r="F175">
            <v>1533</v>
          </cell>
          <cell r="G175">
            <v>1029</v>
          </cell>
          <cell r="H175">
            <v>1242</v>
          </cell>
          <cell r="I175">
            <v>1091</v>
          </cell>
          <cell r="J175">
            <v>1091</v>
          </cell>
          <cell r="K175">
            <v>1395</v>
          </cell>
          <cell r="L175">
            <v>1423</v>
          </cell>
          <cell r="M175">
            <v>1444</v>
          </cell>
          <cell r="N175" t="str">
            <v>-</v>
          </cell>
          <cell r="O175" t="str">
            <v>-</v>
          </cell>
          <cell r="P175" t="str">
            <v>-</v>
          </cell>
          <cell r="Q175" t="str">
            <v>-</v>
          </cell>
          <cell r="R175">
            <v>1175</v>
          </cell>
          <cell r="S175">
            <v>1175</v>
          </cell>
          <cell r="T175">
            <v>1175</v>
          </cell>
          <cell r="U175">
            <v>1225</v>
          </cell>
          <cell r="V175">
            <v>1225</v>
          </cell>
          <cell r="W175">
            <v>1228</v>
          </cell>
          <cell r="X175">
            <v>1000</v>
          </cell>
          <cell r="Y175">
            <v>1000</v>
          </cell>
          <cell r="AA175" t="str">
            <v>NTB</v>
          </cell>
        </row>
        <row r="176">
          <cell r="A176">
            <v>8440</v>
          </cell>
          <cell r="B176" t="str">
            <v>SUN CITY UTILITIES</v>
          </cell>
          <cell r="C176" t="str">
            <v>-</v>
          </cell>
          <cell r="D176">
            <v>782</v>
          </cell>
          <cell r="E176">
            <v>365</v>
          </cell>
          <cell r="F176">
            <v>485</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NTB</v>
          </cell>
        </row>
        <row r="177">
          <cell r="A177">
            <v>8579</v>
          </cell>
          <cell r="B177" t="str">
            <v>NEPTUNE PARTNERS</v>
          </cell>
          <cell r="C177" t="str">
            <v>-</v>
          </cell>
          <cell r="D177" t="str">
            <v>-</v>
          </cell>
          <cell r="E177" t="str">
            <v>-</v>
          </cell>
          <cell r="F177">
            <v>278</v>
          </cell>
          <cell r="G177" t="str">
            <v>-</v>
          </cell>
          <cell r="H177" t="str">
            <v>-</v>
          </cell>
          <cell r="I177" t="str">
            <v>-</v>
          </cell>
          <cell r="J177" t="str">
            <v>-</v>
          </cell>
          <cell r="K177" t="str">
            <v>-</v>
          </cell>
          <cell r="L177" t="str">
            <v>-</v>
          </cell>
          <cell r="M177">
            <v>139</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NTB</v>
          </cell>
        </row>
        <row r="178">
          <cell r="A178">
            <v>9668</v>
          </cell>
          <cell r="B178" t="str">
            <v>OAK UTILITY CORPORATION</v>
          </cell>
          <cell r="C178" t="str">
            <v>-</v>
          </cell>
          <cell r="D178" t="str">
            <v>-</v>
          </cell>
          <cell r="E178" t="str">
            <v>-</v>
          </cell>
          <cell r="F178" t="str">
            <v>-</v>
          </cell>
          <cell r="G178" t="str">
            <v>-</v>
          </cell>
          <cell r="H178" t="str">
            <v>-</v>
          </cell>
          <cell r="I178">
            <v>278</v>
          </cell>
          <cell r="J178">
            <v>278</v>
          </cell>
          <cell r="K178">
            <v>278</v>
          </cell>
          <cell r="L178">
            <v>284</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cell r="Z178" t="str">
            <v>-</v>
          </cell>
          <cell r="AA178" t="str">
            <v>NTB</v>
          </cell>
        </row>
        <row r="179">
          <cell r="A179">
            <v>9870</v>
          </cell>
          <cell r="B179" t="str">
            <v>TPA BAY WATER / NE BRANDON WELLFIELD</v>
          </cell>
          <cell r="C179" t="str">
            <v>-</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NTB</v>
          </cell>
        </row>
        <row r="180">
          <cell r="A180">
            <v>10443</v>
          </cell>
          <cell r="B180" t="str">
            <v>WINDEMERE UTILITY COMPANY</v>
          </cell>
          <cell r="C180" t="str">
            <v>-</v>
          </cell>
          <cell r="D180" t="str">
            <v>-</v>
          </cell>
          <cell r="E180" t="str">
            <v>-</v>
          </cell>
          <cell r="F180" t="str">
            <v>-</v>
          </cell>
          <cell r="G180" t="str">
            <v>-</v>
          </cell>
          <cell r="H180" t="str">
            <v>-</v>
          </cell>
          <cell r="I180">
            <v>2346</v>
          </cell>
          <cell r="J180">
            <v>2346</v>
          </cell>
          <cell r="K180">
            <v>2453</v>
          </cell>
          <cell r="L180">
            <v>2503</v>
          </cell>
          <cell r="M180">
            <v>2510</v>
          </cell>
          <cell r="N180">
            <v>2530</v>
          </cell>
          <cell r="O180">
            <v>2545</v>
          </cell>
          <cell r="P180">
            <v>3065</v>
          </cell>
          <cell r="Q180">
            <v>3059</v>
          </cell>
          <cell r="R180">
            <v>3065</v>
          </cell>
          <cell r="S180">
            <v>3076</v>
          </cell>
          <cell r="T180">
            <v>3081</v>
          </cell>
          <cell r="U180">
            <v>3025</v>
          </cell>
          <cell r="V180">
            <v>3080</v>
          </cell>
          <cell r="W180">
            <v>3080</v>
          </cell>
          <cell r="X180">
            <v>3080</v>
          </cell>
          <cell r="Y180">
            <v>3080</v>
          </cell>
          <cell r="AA180" t="str">
            <v>NTB</v>
          </cell>
        </row>
        <row r="181">
          <cell r="A181">
            <v>11732</v>
          </cell>
          <cell r="B181" t="str">
            <v>TPA BAY WATER / BRANDON URBAN WF</v>
          </cell>
          <cell r="C181" t="str">
            <v>-</v>
          </cell>
          <cell r="D181" t="str">
            <v>-</v>
          </cell>
          <cell r="E181" t="str">
            <v>-</v>
          </cell>
          <cell r="F181" t="str">
            <v>-</v>
          </cell>
          <cell r="G181" t="str">
            <v>-</v>
          </cell>
          <cell r="H181" t="str">
            <v>-</v>
          </cell>
          <cell r="I181" t="str">
            <v>-</v>
          </cell>
          <cell r="J181" t="str">
            <v>-</v>
          </cell>
          <cell r="K181" t="str">
            <v>-</v>
          </cell>
          <cell r="L181" t="str">
            <v>-</v>
          </cell>
          <cell r="M181" t="str">
            <v>-</v>
          </cell>
          <cell r="N181" t="str">
            <v>-</v>
          </cell>
          <cell r="O181" t="str">
            <v>-</v>
          </cell>
          <cell r="P181" t="str">
            <v>-</v>
          </cell>
          <cell r="Q181" t="str">
            <v>-</v>
          </cell>
          <cell r="R181" t="str">
            <v>-</v>
          </cell>
          <cell r="S181" t="str">
            <v>-</v>
          </cell>
          <cell r="T181" t="str">
            <v>-</v>
          </cell>
          <cell r="U181" t="str">
            <v>-</v>
          </cell>
          <cell r="V181" t="str">
            <v>-</v>
          </cell>
          <cell r="W181" t="str">
            <v>-</v>
          </cell>
          <cell r="X181" t="str">
            <v>-</v>
          </cell>
          <cell r="Y181" t="str">
            <v>-</v>
          </cell>
          <cell r="Z181" t="str">
            <v>-</v>
          </cell>
          <cell r="AA181" t="str">
            <v>NTB</v>
          </cell>
        </row>
        <row r="182">
          <cell r="A182">
            <v>11771</v>
          </cell>
          <cell r="B182" t="str">
            <v>TBW CONSOLIDATED</v>
          </cell>
          <cell r="C182" t="str">
            <v>-</v>
          </cell>
          <cell r="D182" t="str">
            <v>-</v>
          </cell>
          <cell r="E182" t="str">
            <v>-</v>
          </cell>
          <cell r="F182" t="str">
            <v>-</v>
          </cell>
          <cell r="G182" t="str">
            <v>-</v>
          </cell>
          <cell r="H182" t="str">
            <v>-</v>
          </cell>
          <cell r="I182" t="str">
            <v>-</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cell r="Z182" t="str">
            <v>-</v>
          </cell>
          <cell r="AA182" t="str">
            <v>NTB</v>
          </cell>
        </row>
        <row r="183">
          <cell r="A183">
            <v>11794</v>
          </cell>
          <cell r="B183" t="str">
            <v>TPA BAY WATER / ALAFIA RIVER</v>
          </cell>
          <cell r="C183" t="str">
            <v>-</v>
          </cell>
          <cell r="D183" t="str">
            <v>-</v>
          </cell>
          <cell r="E183" t="str">
            <v>-</v>
          </cell>
          <cell r="F183" t="str">
            <v>-</v>
          </cell>
          <cell r="G183" t="str">
            <v>-</v>
          </cell>
          <cell r="H183" t="str">
            <v>-</v>
          </cell>
          <cell r="I183" t="str">
            <v>-</v>
          </cell>
          <cell r="J183" t="str">
            <v>-</v>
          </cell>
          <cell r="K183" t="str">
            <v>-</v>
          </cell>
          <cell r="L183" t="str">
            <v>-</v>
          </cell>
          <cell r="M183" t="str">
            <v>-</v>
          </cell>
          <cell r="N183" t="str">
            <v>-</v>
          </cell>
          <cell r="O183" t="str">
            <v>-</v>
          </cell>
          <cell r="P183" t="str">
            <v>-</v>
          </cell>
          <cell r="Q183" t="str">
            <v>-</v>
          </cell>
          <cell r="R183" t="str">
            <v>-</v>
          </cell>
          <cell r="S183" t="str">
            <v>-</v>
          </cell>
          <cell r="T183" t="str">
            <v>-</v>
          </cell>
          <cell r="U183" t="str">
            <v>-</v>
          </cell>
          <cell r="V183" t="str">
            <v>-</v>
          </cell>
          <cell r="W183" t="str">
            <v>-</v>
          </cell>
          <cell r="X183" t="str">
            <v>-</v>
          </cell>
          <cell r="Y183" t="str">
            <v>-</v>
          </cell>
          <cell r="Z183" t="str">
            <v>-</v>
          </cell>
          <cell r="AA183" t="str">
            <v>NTB</v>
          </cell>
        </row>
        <row r="184">
          <cell r="A184">
            <v>11796</v>
          </cell>
          <cell r="B184" t="str">
            <v>TPA BAY WATER / TPA BYPASS PRJ</v>
          </cell>
          <cell r="C184" t="str">
            <v>-</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NTB</v>
          </cell>
        </row>
        <row r="185">
          <cell r="A185">
            <v>12994</v>
          </cell>
          <cell r="B185" t="str">
            <v>PEBBLE CREEK UTILITIES</v>
          </cell>
          <cell r="C185" t="str">
            <v>-</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v>3900</v>
          </cell>
          <cell r="Y185">
            <v>4928</v>
          </cell>
          <cell r="AA185" t="str">
            <v>NTB</v>
          </cell>
        </row>
        <row r="186">
          <cell r="B186" t="str">
            <v>HILLS. CO. NW</v>
          </cell>
          <cell r="C186" t="str">
            <v>-</v>
          </cell>
          <cell r="D186" t="str">
            <v>-</v>
          </cell>
          <cell r="E186" t="str">
            <v>-</v>
          </cell>
          <cell r="F186" t="str">
            <v>-</v>
          </cell>
          <cell r="G186" t="str">
            <v>-</v>
          </cell>
          <cell r="H186" t="str">
            <v>-</v>
          </cell>
          <cell r="I186" t="str">
            <v>-</v>
          </cell>
          <cell r="J186" t="str">
            <v>-</v>
          </cell>
          <cell r="K186" t="str">
            <v>-</v>
          </cell>
          <cell r="L186" t="str">
            <v>-</v>
          </cell>
          <cell r="M186" t="str">
            <v>-</v>
          </cell>
          <cell r="N186" t="str">
            <v>-</v>
          </cell>
          <cell r="O186" t="str">
            <v>-</v>
          </cell>
          <cell r="P186" t="str">
            <v>-</v>
          </cell>
          <cell r="Q186" t="str">
            <v>-</v>
          </cell>
          <cell r="R186" t="str">
            <v>-</v>
          </cell>
          <cell r="S186" t="str">
            <v>-</v>
          </cell>
          <cell r="T186">
            <v>153407.41200000001</v>
          </cell>
          <cell r="U186">
            <v>167817</v>
          </cell>
          <cell r="V186">
            <v>173150</v>
          </cell>
          <cell r="W186">
            <v>184600</v>
          </cell>
          <cell r="X186">
            <v>186096</v>
          </cell>
          <cell r="Y186">
            <v>186301</v>
          </cell>
          <cell r="AA186" t="str">
            <v>NTB</v>
          </cell>
        </row>
        <row r="189">
          <cell r="A189" t="str">
            <v>HILLSBOROUGH CO. TOTAL PUBLIC SUPPLY &gt;&gt;&gt;</v>
          </cell>
          <cell r="C189">
            <v>711154</v>
          </cell>
          <cell r="D189">
            <v>729486</v>
          </cell>
          <cell r="E189">
            <v>656826</v>
          </cell>
          <cell r="F189">
            <v>757797</v>
          </cell>
          <cell r="G189">
            <v>751655</v>
          </cell>
          <cell r="H189">
            <v>772090</v>
          </cell>
          <cell r="I189">
            <v>802488</v>
          </cell>
          <cell r="J189">
            <v>807002</v>
          </cell>
          <cell r="K189">
            <v>754134</v>
          </cell>
          <cell r="L189">
            <v>771574</v>
          </cell>
          <cell r="M189">
            <v>792160</v>
          </cell>
          <cell r="N189">
            <v>803970</v>
          </cell>
          <cell r="O189">
            <v>834341</v>
          </cell>
          <cell r="P189">
            <v>891967</v>
          </cell>
          <cell r="Q189">
            <v>909375</v>
          </cell>
          <cell r="R189">
            <v>962722</v>
          </cell>
          <cell r="S189">
            <v>960803</v>
          </cell>
          <cell r="T189">
            <v>1000473.1360000001</v>
          </cell>
          <cell r="U189">
            <v>1086516</v>
          </cell>
          <cell r="V189">
            <v>1128929</v>
          </cell>
          <cell r="W189">
            <v>1183409</v>
          </cell>
          <cell r="X189">
            <v>1221035</v>
          </cell>
          <cell r="Y189">
            <v>1230814</v>
          </cell>
          <cell r="Z189">
            <v>0</v>
          </cell>
        </row>
        <row r="192">
          <cell r="A192" t="str">
            <v>NO SIGNIFICANT PUBLIC SUPPLY USE IN THE SWFWMD PORTION OF LAKE COUNTY</v>
          </cell>
        </row>
        <row r="195">
          <cell r="A195">
            <v>5640</v>
          </cell>
          <cell r="B195" t="str">
            <v xml:space="preserve">WILLISTON, CITY OF              </v>
          </cell>
          <cell r="C195">
            <v>2410</v>
          </cell>
          <cell r="D195">
            <v>2447</v>
          </cell>
          <cell r="E195">
            <v>2450</v>
          </cell>
          <cell r="F195">
            <v>2500</v>
          </cell>
          <cell r="G195">
            <v>2400</v>
          </cell>
          <cell r="H195">
            <v>2421</v>
          </cell>
          <cell r="I195">
            <v>2299</v>
          </cell>
          <cell r="J195">
            <v>2197</v>
          </cell>
          <cell r="K195">
            <v>2227</v>
          </cell>
          <cell r="L195">
            <v>2300</v>
          </cell>
          <cell r="M195">
            <v>2583</v>
          </cell>
          <cell r="N195">
            <v>2850</v>
          </cell>
          <cell r="O195">
            <v>2595</v>
          </cell>
          <cell r="P195">
            <v>2718</v>
          </cell>
          <cell r="Q195">
            <v>2890</v>
          </cell>
          <cell r="R195">
            <v>2925</v>
          </cell>
          <cell r="S195">
            <v>2982</v>
          </cell>
          <cell r="T195">
            <v>3058.0410000000002</v>
          </cell>
          <cell r="U195">
            <v>3395</v>
          </cell>
          <cell r="V195">
            <v>3400</v>
          </cell>
          <cell r="W195">
            <v>3495</v>
          </cell>
          <cell r="X195">
            <v>3588</v>
          </cell>
          <cell r="Y195">
            <v>3820</v>
          </cell>
        </row>
        <row r="196">
          <cell r="A196">
            <v>7755</v>
          </cell>
          <cell r="B196" t="str">
            <v>YANKEETOWN, TOWN OF</v>
          </cell>
          <cell r="C196">
            <v>634</v>
          </cell>
          <cell r="D196">
            <v>1079</v>
          </cell>
          <cell r="E196">
            <v>650</v>
          </cell>
          <cell r="F196">
            <v>1089</v>
          </cell>
          <cell r="G196">
            <v>1023</v>
          </cell>
          <cell r="H196">
            <v>1023</v>
          </cell>
          <cell r="I196">
            <v>1023</v>
          </cell>
          <cell r="J196">
            <v>1023</v>
          </cell>
          <cell r="K196">
            <v>631</v>
          </cell>
          <cell r="L196">
            <v>614</v>
          </cell>
          <cell r="M196">
            <v>617</v>
          </cell>
          <cell r="N196">
            <v>612</v>
          </cell>
          <cell r="O196">
            <v>630</v>
          </cell>
          <cell r="P196">
            <v>650</v>
          </cell>
          <cell r="Q196">
            <v>667</v>
          </cell>
          <cell r="R196">
            <v>685</v>
          </cell>
          <cell r="S196">
            <v>623</v>
          </cell>
          <cell r="T196">
            <v>661</v>
          </cell>
          <cell r="U196">
            <v>679</v>
          </cell>
          <cell r="V196">
            <v>702</v>
          </cell>
          <cell r="W196">
            <v>705</v>
          </cell>
          <cell r="X196">
            <v>760</v>
          </cell>
          <cell r="Y196">
            <v>760</v>
          </cell>
        </row>
        <row r="197">
          <cell r="A197">
            <v>8953</v>
          </cell>
          <cell r="B197" t="str">
            <v xml:space="preserve">INGLIS, TOWN OF                 </v>
          </cell>
          <cell r="C197" t="str">
            <v>-</v>
          </cell>
          <cell r="D197" t="str">
            <v>-</v>
          </cell>
          <cell r="E197" t="str">
            <v>-</v>
          </cell>
          <cell r="F197" t="str">
            <v>-</v>
          </cell>
          <cell r="G197">
            <v>450</v>
          </cell>
          <cell r="H197">
            <v>1798</v>
          </cell>
          <cell r="I197">
            <v>847</v>
          </cell>
          <cell r="J197">
            <v>1243</v>
          </cell>
          <cell r="K197">
            <v>1290</v>
          </cell>
          <cell r="L197">
            <v>648</v>
          </cell>
          <cell r="M197">
            <v>664</v>
          </cell>
          <cell r="N197">
            <v>1290</v>
          </cell>
          <cell r="O197">
            <v>1297</v>
          </cell>
          <cell r="P197">
            <v>1318</v>
          </cell>
          <cell r="Q197">
            <v>1318</v>
          </cell>
          <cell r="R197">
            <v>1318</v>
          </cell>
          <cell r="S197">
            <v>1318</v>
          </cell>
          <cell r="T197">
            <v>1352</v>
          </cell>
          <cell r="U197">
            <v>1400</v>
          </cell>
          <cell r="V197">
            <v>1400</v>
          </cell>
          <cell r="W197">
            <v>1400</v>
          </cell>
          <cell r="X197">
            <v>1500</v>
          </cell>
          <cell r="Y197">
            <v>1400</v>
          </cell>
        </row>
        <row r="200">
          <cell r="A200" t="str">
            <v>LEVY COUNTY TOTAL PUBLIC SUPPLY &gt;&gt;&gt;</v>
          </cell>
          <cell r="C200">
            <v>3044</v>
          </cell>
          <cell r="D200">
            <v>3526</v>
          </cell>
          <cell r="E200">
            <v>3100</v>
          </cell>
          <cell r="F200">
            <v>3589</v>
          </cell>
          <cell r="G200">
            <v>3873</v>
          </cell>
          <cell r="H200">
            <v>5242</v>
          </cell>
          <cell r="I200">
            <v>4169</v>
          </cell>
          <cell r="J200">
            <v>4463</v>
          </cell>
          <cell r="K200">
            <v>4148</v>
          </cell>
          <cell r="L200">
            <v>3562</v>
          </cell>
          <cell r="M200">
            <v>3864</v>
          </cell>
          <cell r="N200">
            <v>4752</v>
          </cell>
          <cell r="O200">
            <v>4522</v>
          </cell>
          <cell r="P200">
            <v>4686</v>
          </cell>
          <cell r="Q200">
            <v>4875</v>
          </cell>
          <cell r="R200">
            <v>4928</v>
          </cell>
          <cell r="S200">
            <v>4923</v>
          </cell>
          <cell r="T200">
            <v>5071.0410000000002</v>
          </cell>
          <cell r="U200">
            <v>5474</v>
          </cell>
          <cell r="V200">
            <v>5502</v>
          </cell>
          <cell r="W200">
            <v>5600</v>
          </cell>
          <cell r="X200">
            <v>5848</v>
          </cell>
          <cell r="Y200">
            <v>5980</v>
          </cell>
          <cell r="Z200">
            <v>0</v>
          </cell>
        </row>
        <row r="202">
          <cell r="AA202" t="str">
            <v>SWUCA</v>
          </cell>
        </row>
        <row r="203">
          <cell r="A203">
            <v>5387</v>
          </cell>
          <cell r="B203" t="str">
            <v xml:space="preserve">MANATEE COUNTY </v>
          </cell>
          <cell r="C203">
            <v>138960</v>
          </cell>
          <cell r="D203">
            <v>136505</v>
          </cell>
          <cell r="E203">
            <v>140364</v>
          </cell>
          <cell r="F203">
            <v>140688</v>
          </cell>
          <cell r="G203">
            <v>145217</v>
          </cell>
          <cell r="H203">
            <v>183690</v>
          </cell>
          <cell r="I203">
            <v>173378</v>
          </cell>
          <cell r="J203">
            <v>173378</v>
          </cell>
          <cell r="K203">
            <v>177478</v>
          </cell>
          <cell r="L203">
            <v>181599</v>
          </cell>
          <cell r="M203">
            <v>186218</v>
          </cell>
          <cell r="N203">
            <v>188232</v>
          </cell>
          <cell r="O203">
            <v>193278</v>
          </cell>
          <cell r="P203">
            <v>198943</v>
          </cell>
          <cell r="Q203">
            <v>204251</v>
          </cell>
          <cell r="R203">
            <v>209746</v>
          </cell>
          <cell r="S203">
            <v>215124</v>
          </cell>
          <cell r="T203">
            <v>226483</v>
          </cell>
          <cell r="U203">
            <v>238914</v>
          </cell>
          <cell r="V203">
            <v>253263</v>
          </cell>
          <cell r="W203">
            <v>257048</v>
          </cell>
          <cell r="X203">
            <v>290656</v>
          </cell>
          <cell r="Y203">
            <v>292938</v>
          </cell>
          <cell r="AA203" t="str">
            <v>SWUCA</v>
          </cell>
        </row>
        <row r="204">
          <cell r="A204">
            <v>6392</v>
          </cell>
          <cell r="B204" t="str">
            <v xml:space="preserve">BRADENTON, CITY OF              </v>
          </cell>
          <cell r="C204">
            <v>36374</v>
          </cell>
          <cell r="D204">
            <v>37374</v>
          </cell>
          <cell r="E204">
            <v>38127</v>
          </cell>
          <cell r="F204">
            <v>39776</v>
          </cell>
          <cell r="G204">
            <v>42040</v>
          </cell>
          <cell r="H204">
            <v>44303</v>
          </cell>
          <cell r="I204">
            <v>44913</v>
          </cell>
          <cell r="J204">
            <v>46342</v>
          </cell>
          <cell r="K204">
            <v>47216</v>
          </cell>
          <cell r="L204">
            <v>47729</v>
          </cell>
          <cell r="M204">
            <v>47729</v>
          </cell>
          <cell r="N204">
            <v>48031</v>
          </cell>
          <cell r="O204">
            <v>48031</v>
          </cell>
          <cell r="P204">
            <v>50723</v>
          </cell>
          <cell r="Q204">
            <v>51737</v>
          </cell>
          <cell r="R204">
            <v>52752</v>
          </cell>
          <cell r="S204">
            <v>49733</v>
          </cell>
          <cell r="T204">
            <v>49958</v>
          </cell>
          <cell r="U204">
            <v>52181</v>
          </cell>
          <cell r="V204">
            <v>52599</v>
          </cell>
          <cell r="W204">
            <v>54304</v>
          </cell>
          <cell r="X204">
            <v>54911</v>
          </cell>
          <cell r="Y204">
            <v>54409</v>
          </cell>
          <cell r="AA204" t="str">
            <v>SWUCA</v>
          </cell>
        </row>
        <row r="205">
          <cell r="A205">
            <v>7345</v>
          </cell>
          <cell r="B205" t="str">
            <v>IMC FERTILIZER &amp; MANATEE CO.</v>
          </cell>
          <cell r="C205" t="str">
            <v>-</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SWUCA</v>
          </cell>
        </row>
        <row r="206">
          <cell r="A206">
            <v>7470</v>
          </cell>
          <cell r="B206" t="str">
            <v>MANATEE CO. / EAST COUNTY</v>
          </cell>
          <cell r="C206" t="str">
            <v>-</v>
          </cell>
          <cell r="D206" t="str">
            <v>-</v>
          </cell>
          <cell r="E206" t="str">
            <v>-</v>
          </cell>
          <cell r="F206" t="str">
            <v>-</v>
          </cell>
          <cell r="G206" t="str">
            <v>-</v>
          </cell>
          <cell r="H206" t="str">
            <v>-</v>
          </cell>
          <cell r="I206" t="str">
            <v>-</v>
          </cell>
          <cell r="J206" t="str">
            <v>-</v>
          </cell>
          <cell r="K206" t="str">
            <v>-</v>
          </cell>
          <cell r="L206" t="str">
            <v>-</v>
          </cell>
          <cell r="M206" t="str">
            <v>-</v>
          </cell>
          <cell r="N206" t="str">
            <v>-</v>
          </cell>
          <cell r="O206" t="str">
            <v>-</v>
          </cell>
          <cell r="P206" t="str">
            <v>-</v>
          </cell>
          <cell r="Q206" t="str">
            <v>-</v>
          </cell>
          <cell r="R206" t="str">
            <v>-</v>
          </cell>
          <cell r="S206" t="str">
            <v>-</v>
          </cell>
          <cell r="T206" t="str">
            <v>-</v>
          </cell>
          <cell r="U206" t="str">
            <v>-</v>
          </cell>
          <cell r="V206" t="str">
            <v>-</v>
          </cell>
          <cell r="W206" t="str">
            <v>-</v>
          </cell>
          <cell r="X206" t="str">
            <v>-</v>
          </cell>
          <cell r="Y206" t="str">
            <v>-</v>
          </cell>
          <cell r="Z206" t="str">
            <v>-</v>
          </cell>
          <cell r="AA206" t="str">
            <v>SWUCA</v>
          </cell>
        </row>
        <row r="207">
          <cell r="A207">
            <v>10963</v>
          </cell>
          <cell r="B207" t="str">
            <v>LONGBOAT KEY</v>
          </cell>
          <cell r="C207" t="str">
            <v>-</v>
          </cell>
          <cell r="D207" t="str">
            <v>-</v>
          </cell>
          <cell r="E207" t="str">
            <v>-</v>
          </cell>
          <cell r="F207" t="str">
            <v>-</v>
          </cell>
          <cell r="G207" t="str">
            <v>-</v>
          </cell>
          <cell r="H207" t="str">
            <v>-</v>
          </cell>
          <cell r="I207">
            <v>2992</v>
          </cell>
          <cell r="J207">
            <v>2992</v>
          </cell>
          <cell r="K207">
            <v>5214</v>
          </cell>
          <cell r="L207">
            <v>5214</v>
          </cell>
          <cell r="M207">
            <v>9316</v>
          </cell>
          <cell r="N207">
            <v>9484</v>
          </cell>
          <cell r="O207">
            <v>19379</v>
          </cell>
          <cell r="P207">
            <v>10963</v>
          </cell>
          <cell r="Q207">
            <v>15687</v>
          </cell>
          <cell r="R207">
            <v>15880</v>
          </cell>
          <cell r="S207">
            <v>16664</v>
          </cell>
          <cell r="T207">
            <v>15977</v>
          </cell>
          <cell r="U207">
            <v>23501</v>
          </cell>
          <cell r="V207">
            <v>23501</v>
          </cell>
          <cell r="W207">
            <v>23501</v>
          </cell>
          <cell r="X207">
            <v>23501</v>
          </cell>
          <cell r="Y207">
            <v>23501</v>
          </cell>
          <cell r="AA207" t="str">
            <v>SWUCA</v>
          </cell>
        </row>
        <row r="208">
          <cell r="A208">
            <v>12443</v>
          </cell>
          <cell r="B208" t="str">
            <v>PALMETTO, CITY OF</v>
          </cell>
          <cell r="C208" t="str">
            <v>-</v>
          </cell>
          <cell r="D208" t="str">
            <v>-</v>
          </cell>
          <cell r="E208" t="str">
            <v>-</v>
          </cell>
          <cell r="F208" t="str">
            <v>-</v>
          </cell>
          <cell r="G208" t="str">
            <v>-</v>
          </cell>
          <cell r="H208" t="str">
            <v>-</v>
          </cell>
          <cell r="I208">
            <v>9751</v>
          </cell>
          <cell r="J208">
            <v>9751</v>
          </cell>
          <cell r="K208">
            <v>9385</v>
          </cell>
          <cell r="L208">
            <v>9385</v>
          </cell>
          <cell r="M208">
            <v>9582</v>
          </cell>
          <cell r="N208">
            <v>9860</v>
          </cell>
          <cell r="O208">
            <v>9774</v>
          </cell>
          <cell r="P208">
            <v>9999</v>
          </cell>
          <cell r="Q208">
            <v>10773</v>
          </cell>
          <cell r="R208">
            <v>11050</v>
          </cell>
          <cell r="S208">
            <v>11333</v>
          </cell>
          <cell r="T208">
            <v>11608</v>
          </cell>
          <cell r="U208">
            <v>12944</v>
          </cell>
          <cell r="V208">
            <v>13035</v>
          </cell>
          <cell r="W208">
            <v>13035</v>
          </cell>
          <cell r="X208">
            <v>13035</v>
          </cell>
          <cell r="Y208">
            <v>14000</v>
          </cell>
          <cell r="AA208" t="str">
            <v>SWUCA</v>
          </cell>
        </row>
        <row r="211">
          <cell r="A211" t="str">
            <v>MANATEE COUNTY TOTAL PUBLIC SUPPLY &gt;&gt;&gt;</v>
          </cell>
          <cell r="C211">
            <v>175334</v>
          </cell>
          <cell r="D211">
            <v>173879</v>
          </cell>
          <cell r="E211">
            <v>178491</v>
          </cell>
          <cell r="F211">
            <v>180464</v>
          </cell>
          <cell r="G211">
            <v>187257</v>
          </cell>
          <cell r="H211">
            <v>227993</v>
          </cell>
          <cell r="I211">
            <v>231034</v>
          </cell>
          <cell r="J211">
            <v>232463</v>
          </cell>
          <cell r="K211">
            <v>239293</v>
          </cell>
          <cell r="L211">
            <v>243927</v>
          </cell>
          <cell r="M211">
            <v>252845</v>
          </cell>
          <cell r="N211">
            <v>255607</v>
          </cell>
          <cell r="O211">
            <v>270462</v>
          </cell>
          <cell r="P211">
            <v>270628</v>
          </cell>
          <cell r="Q211">
            <v>282448</v>
          </cell>
          <cell r="R211">
            <v>289428</v>
          </cell>
          <cell r="S211">
            <v>292854</v>
          </cell>
          <cell r="T211">
            <v>304026</v>
          </cell>
          <cell r="U211">
            <v>327540</v>
          </cell>
          <cell r="V211">
            <v>342398</v>
          </cell>
          <cell r="W211">
            <v>347888</v>
          </cell>
          <cell r="X211">
            <v>382103</v>
          </cell>
          <cell r="Y211">
            <v>384848</v>
          </cell>
          <cell r="Z211">
            <v>0</v>
          </cell>
        </row>
        <row r="214">
          <cell r="A214">
            <v>377</v>
          </cell>
          <cell r="B214" t="str">
            <v>MARION CO UTILITIES DEPT. / SUMMERTREE</v>
          </cell>
          <cell r="C214" t="str">
            <v>-</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v>415</v>
          </cell>
          <cell r="X214">
            <v>880</v>
          </cell>
          <cell r="Y214">
            <v>16688</v>
          </cell>
        </row>
        <row r="215">
          <cell r="A215">
            <v>1156</v>
          </cell>
          <cell r="B215" t="str">
            <v>ON TOP OF THE WORLD INC.</v>
          </cell>
          <cell r="C215">
            <v>600</v>
          </cell>
          <cell r="D215">
            <v>1237</v>
          </cell>
          <cell r="E215">
            <v>1800</v>
          </cell>
          <cell r="F215">
            <v>2144</v>
          </cell>
          <cell r="G215">
            <v>2772</v>
          </cell>
          <cell r="H215">
            <v>2772</v>
          </cell>
          <cell r="I215">
            <v>3555</v>
          </cell>
          <cell r="J215">
            <v>4338</v>
          </cell>
          <cell r="K215">
            <v>4338</v>
          </cell>
          <cell r="L215">
            <v>3850</v>
          </cell>
          <cell r="M215">
            <v>4030</v>
          </cell>
          <cell r="N215">
            <v>4296</v>
          </cell>
          <cell r="O215">
            <v>4545</v>
          </cell>
          <cell r="P215">
            <v>4721</v>
          </cell>
          <cell r="Q215">
            <v>4959</v>
          </cell>
          <cell r="R215">
            <v>5360</v>
          </cell>
          <cell r="S215">
            <v>4939</v>
          </cell>
          <cell r="T215">
            <v>4996</v>
          </cell>
          <cell r="U215">
            <v>5216</v>
          </cell>
          <cell r="V215">
            <v>5437</v>
          </cell>
          <cell r="W215">
            <v>5824</v>
          </cell>
          <cell r="X215">
            <v>6967</v>
          </cell>
          <cell r="Y215">
            <v>7599</v>
          </cell>
        </row>
        <row r="216">
          <cell r="A216" t="str">
            <v>2841</v>
          </cell>
          <cell r="B216" t="str">
            <v>FLA WATER SERVICES/MARION OAKS</v>
          </cell>
          <cell r="C216">
            <v>3338</v>
          </cell>
          <cell r="D216">
            <v>4023</v>
          </cell>
          <cell r="E216">
            <v>3966</v>
          </cell>
          <cell r="F216">
            <v>4300</v>
          </cell>
          <cell r="G216">
            <v>5195</v>
          </cell>
          <cell r="H216">
            <v>5195</v>
          </cell>
          <cell r="I216">
            <v>5195</v>
          </cell>
          <cell r="J216">
            <v>5195</v>
          </cell>
          <cell r="K216">
            <v>5299</v>
          </cell>
          <cell r="L216">
            <v>5299</v>
          </cell>
          <cell r="M216">
            <v>6466</v>
          </cell>
          <cell r="N216">
            <v>6568</v>
          </cell>
          <cell r="O216">
            <v>6796</v>
          </cell>
          <cell r="P216">
            <v>6997</v>
          </cell>
          <cell r="Q216">
            <v>7221</v>
          </cell>
          <cell r="R216">
            <v>7445</v>
          </cell>
          <cell r="S216">
            <v>7297</v>
          </cell>
          <cell r="T216">
            <v>7753</v>
          </cell>
          <cell r="U216">
            <v>7753</v>
          </cell>
          <cell r="V216">
            <v>8833</v>
          </cell>
          <cell r="W216">
            <v>8833</v>
          </cell>
          <cell r="X216">
            <v>11268</v>
          </cell>
          <cell r="Y216" t="str">
            <v>-</v>
          </cell>
          <cell r="Z216" t="str">
            <v>-</v>
          </cell>
        </row>
        <row r="217">
          <cell r="A217">
            <v>2999</v>
          </cell>
          <cell r="B217" t="str">
            <v>MARION UTILITIES INC</v>
          </cell>
          <cell r="C217" t="str">
            <v>-</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v>681</v>
          </cell>
          <cell r="X217">
            <v>681</v>
          </cell>
          <cell r="Y217">
            <v>681</v>
          </cell>
        </row>
        <row r="218">
          <cell r="A218">
            <v>3239</v>
          </cell>
          <cell r="B218" t="str">
            <v>COUNTY-WIDE UTILITY CO.</v>
          </cell>
          <cell r="C218" t="str">
            <v>-</v>
          </cell>
          <cell r="D218">
            <v>400</v>
          </cell>
          <cell r="E218">
            <v>625</v>
          </cell>
          <cell r="F218">
            <v>538</v>
          </cell>
          <cell r="G218" t="str">
            <v>-</v>
          </cell>
          <cell r="H218" t="str">
            <v>-</v>
          </cell>
          <cell r="I218" t="str">
            <v>-</v>
          </cell>
          <cell r="J218" t="str">
            <v>-</v>
          </cell>
          <cell r="K218" t="str">
            <v>-</v>
          </cell>
          <cell r="L218">
            <v>757</v>
          </cell>
          <cell r="M218">
            <v>803</v>
          </cell>
          <cell r="N218" t="str">
            <v>N/A</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19">
          <cell r="A219">
            <v>4257</v>
          </cell>
          <cell r="B219" t="str">
            <v>RAINBOW SPRINGS UTILITIES LC</v>
          </cell>
          <cell r="C219">
            <v>102</v>
          </cell>
          <cell r="D219">
            <v>278</v>
          </cell>
          <cell r="E219">
            <v>325</v>
          </cell>
          <cell r="F219">
            <v>383</v>
          </cell>
          <cell r="G219">
            <v>383</v>
          </cell>
          <cell r="H219">
            <v>383</v>
          </cell>
          <cell r="I219">
            <v>383</v>
          </cell>
          <cell r="J219">
            <v>383</v>
          </cell>
          <cell r="K219">
            <v>391</v>
          </cell>
          <cell r="L219">
            <v>403</v>
          </cell>
          <cell r="M219">
            <v>415</v>
          </cell>
          <cell r="N219">
            <v>426</v>
          </cell>
          <cell r="O219" t="str">
            <v>-</v>
          </cell>
          <cell r="P219" t="str">
            <v>-</v>
          </cell>
          <cell r="Q219" t="str">
            <v>-</v>
          </cell>
          <cell r="R219" t="str">
            <v>-</v>
          </cell>
          <cell r="S219" t="str">
            <v>-</v>
          </cell>
          <cell r="T219" t="str">
            <v>-</v>
          </cell>
          <cell r="U219">
            <v>4169</v>
          </cell>
          <cell r="V219">
            <v>4169</v>
          </cell>
          <cell r="W219">
            <v>2774</v>
          </cell>
          <cell r="X219">
            <v>2926</v>
          </cell>
          <cell r="Y219">
            <v>2960</v>
          </cell>
        </row>
        <row r="220">
          <cell r="A220">
            <v>5643</v>
          </cell>
          <cell r="B220" t="str">
            <v>UTILITIES, INC. OF FL / GOLDEN HILLS</v>
          </cell>
          <cell r="C220">
            <v>721</v>
          </cell>
          <cell r="D220">
            <v>770</v>
          </cell>
          <cell r="E220">
            <v>840</v>
          </cell>
          <cell r="F220">
            <v>1092</v>
          </cell>
          <cell r="G220">
            <v>900</v>
          </cell>
          <cell r="H220">
            <v>900</v>
          </cell>
          <cell r="I220">
            <v>886</v>
          </cell>
          <cell r="J220">
            <v>872</v>
          </cell>
          <cell r="K220">
            <v>861</v>
          </cell>
          <cell r="L220">
            <v>878</v>
          </cell>
          <cell r="M220">
            <v>904</v>
          </cell>
          <cell r="N220">
            <v>973</v>
          </cell>
          <cell r="O220">
            <v>1059</v>
          </cell>
          <cell r="P220">
            <v>1169</v>
          </cell>
          <cell r="Q220">
            <v>1181</v>
          </cell>
          <cell r="R220">
            <v>1218</v>
          </cell>
          <cell r="S220">
            <v>1243</v>
          </cell>
          <cell r="T220">
            <v>1152</v>
          </cell>
          <cell r="U220">
            <v>1747</v>
          </cell>
          <cell r="V220">
            <v>1785</v>
          </cell>
          <cell r="W220">
            <v>1785</v>
          </cell>
          <cell r="X220">
            <v>1824</v>
          </cell>
          <cell r="Y220">
            <v>1841</v>
          </cell>
        </row>
        <row r="221">
          <cell r="A221">
            <v>5731</v>
          </cell>
          <cell r="B221" t="str">
            <v>AMAROC ENTERPRISES / FOXWOOD FARMS</v>
          </cell>
          <cell r="C221">
            <v>440</v>
          </cell>
          <cell r="D221">
            <v>460</v>
          </cell>
          <cell r="E221">
            <v>437</v>
          </cell>
          <cell r="F221">
            <v>405</v>
          </cell>
          <cell r="G221">
            <v>586</v>
          </cell>
          <cell r="H221">
            <v>586</v>
          </cell>
          <cell r="I221">
            <v>488</v>
          </cell>
          <cell r="J221">
            <v>390</v>
          </cell>
          <cell r="K221">
            <v>386</v>
          </cell>
          <cell r="L221">
            <v>376</v>
          </cell>
          <cell r="M221">
            <v>387</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row>
        <row r="222">
          <cell r="A222">
            <v>6151</v>
          </cell>
          <cell r="B222" t="str">
            <v>MARION CO. UTILITIES DEPT.</v>
          </cell>
          <cell r="C222">
            <v>1600</v>
          </cell>
          <cell r="D222">
            <v>1826</v>
          </cell>
          <cell r="E222">
            <v>1658</v>
          </cell>
          <cell r="F222">
            <v>2000</v>
          </cell>
          <cell r="G222">
            <v>2023</v>
          </cell>
          <cell r="H222">
            <v>2023</v>
          </cell>
          <cell r="I222">
            <v>2037</v>
          </cell>
          <cell r="J222">
            <v>2050</v>
          </cell>
          <cell r="K222">
            <v>1200</v>
          </cell>
          <cell r="L222">
            <v>1236</v>
          </cell>
          <cell r="M222">
            <v>1664</v>
          </cell>
          <cell r="N222">
            <v>1674</v>
          </cell>
          <cell r="O222">
            <v>1674</v>
          </cell>
          <cell r="P222">
            <v>1674</v>
          </cell>
          <cell r="Q222">
            <v>1674</v>
          </cell>
          <cell r="R222">
            <v>1726</v>
          </cell>
          <cell r="S222">
            <v>1674</v>
          </cell>
          <cell r="T222">
            <v>15176</v>
          </cell>
          <cell r="U222">
            <v>15176</v>
          </cell>
          <cell r="V222">
            <v>15176</v>
          </cell>
          <cell r="W222">
            <v>9093</v>
          </cell>
          <cell r="X222">
            <v>10980</v>
          </cell>
          <cell r="Y222">
            <v>12603</v>
          </cell>
        </row>
        <row r="223">
          <cell r="A223">
            <v>6290</v>
          </cell>
          <cell r="B223" t="str">
            <v>SATEKE VILLAGE UTILITIES</v>
          </cell>
          <cell r="C223">
            <v>56</v>
          </cell>
          <cell r="D223">
            <v>70</v>
          </cell>
          <cell r="E223">
            <v>49</v>
          </cell>
          <cell r="F223">
            <v>38</v>
          </cell>
          <cell r="G223">
            <v>40</v>
          </cell>
          <cell r="H223">
            <v>40</v>
          </cell>
          <cell r="I223">
            <v>40</v>
          </cell>
          <cell r="J223">
            <v>40</v>
          </cell>
          <cell r="K223">
            <v>41</v>
          </cell>
          <cell r="L223" t="str">
            <v>-</v>
          </cell>
          <cell r="M223" t="str">
            <v>-</v>
          </cell>
          <cell r="N223" t="str">
            <v>-</v>
          </cell>
          <cell r="O223" t="str">
            <v>-</v>
          </cell>
          <cell r="P223" t="str">
            <v>-</v>
          </cell>
          <cell r="Q223">
            <v>62</v>
          </cell>
          <cell r="R223">
            <v>64</v>
          </cell>
          <cell r="S223">
            <v>64</v>
          </cell>
          <cell r="T223">
            <v>64</v>
          </cell>
          <cell r="U223">
            <v>64</v>
          </cell>
          <cell r="V223">
            <v>64</v>
          </cell>
          <cell r="W223">
            <v>76</v>
          </cell>
          <cell r="X223">
            <v>76</v>
          </cell>
          <cell r="Y223">
            <v>76</v>
          </cell>
        </row>
        <row r="224">
          <cell r="A224">
            <v>6792</v>
          </cell>
          <cell r="B224" t="str">
            <v>SADDLEBROOK / SUN COMMUNITIES</v>
          </cell>
          <cell r="C224" t="str">
            <v>-</v>
          </cell>
          <cell r="D224" t="str">
            <v>-</v>
          </cell>
          <cell r="E224">
            <v>200</v>
          </cell>
          <cell r="F224">
            <v>400</v>
          </cell>
          <cell r="G224">
            <v>400</v>
          </cell>
          <cell r="H224">
            <v>400</v>
          </cell>
          <cell r="I224">
            <v>563</v>
          </cell>
          <cell r="J224">
            <v>726</v>
          </cell>
          <cell r="K224">
            <v>781</v>
          </cell>
          <cell r="L224">
            <v>825</v>
          </cell>
          <cell r="M224">
            <v>850</v>
          </cell>
          <cell r="N224">
            <v>872</v>
          </cell>
          <cell r="O224">
            <v>752</v>
          </cell>
          <cell r="P224">
            <v>858</v>
          </cell>
          <cell r="Q224">
            <v>885</v>
          </cell>
          <cell r="R224">
            <v>775</v>
          </cell>
          <cell r="S224">
            <v>791</v>
          </cell>
          <cell r="T224">
            <v>810</v>
          </cell>
          <cell r="U224">
            <v>829</v>
          </cell>
          <cell r="V224">
            <v>845</v>
          </cell>
          <cell r="W224">
            <v>845</v>
          </cell>
          <cell r="X224">
            <v>845</v>
          </cell>
          <cell r="Y224">
            <v>845</v>
          </cell>
        </row>
        <row r="225">
          <cell r="A225">
            <v>6884</v>
          </cell>
          <cell r="B225" t="str">
            <v>MARION UTILITIES INC / SUMMERFIELD</v>
          </cell>
          <cell r="C225" t="str">
            <v>-</v>
          </cell>
          <cell r="D225" t="str">
            <v>-</v>
          </cell>
          <cell r="E225" t="str">
            <v>-</v>
          </cell>
          <cell r="F225" t="str">
            <v>-</v>
          </cell>
          <cell r="G225">
            <v>54</v>
          </cell>
          <cell r="H225">
            <v>54</v>
          </cell>
          <cell r="I225">
            <v>54</v>
          </cell>
          <cell r="J225">
            <v>54</v>
          </cell>
          <cell r="K225">
            <v>55</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row>
        <row r="226">
          <cell r="A226">
            <v>7178</v>
          </cell>
          <cell r="B226" t="str">
            <v>DECCA/OAK RUN</v>
          </cell>
          <cell r="C226" t="str">
            <v>-</v>
          </cell>
          <cell r="D226">
            <v>485</v>
          </cell>
          <cell r="E226">
            <v>1156</v>
          </cell>
          <cell r="F226">
            <v>2120</v>
          </cell>
          <cell r="G226">
            <v>2928</v>
          </cell>
          <cell r="H226">
            <v>2928</v>
          </cell>
          <cell r="I226">
            <v>3417</v>
          </cell>
          <cell r="J226">
            <v>3905</v>
          </cell>
          <cell r="K226">
            <v>3800</v>
          </cell>
          <cell r="L226">
            <v>3914</v>
          </cell>
          <cell r="M226">
            <v>4452</v>
          </cell>
          <cell r="N226">
            <v>4956</v>
          </cell>
          <cell r="O226">
            <v>5385</v>
          </cell>
          <cell r="P226">
            <v>5520</v>
          </cell>
          <cell r="Q226">
            <v>5774</v>
          </cell>
          <cell r="R226">
            <v>5953</v>
          </cell>
          <cell r="S226">
            <v>6076</v>
          </cell>
          <cell r="T226" t="str">
            <v>-</v>
          </cell>
          <cell r="U226" t="str">
            <v>-</v>
          </cell>
          <cell r="V226" t="str">
            <v>-</v>
          </cell>
          <cell r="W226" t="str">
            <v>-</v>
          </cell>
          <cell r="X226" t="str">
            <v>-</v>
          </cell>
          <cell r="Y226" t="str">
            <v>-</v>
          </cell>
          <cell r="Z226" t="str">
            <v>-</v>
          </cell>
        </row>
        <row r="227">
          <cell r="A227">
            <v>7835</v>
          </cell>
          <cell r="B227" t="str">
            <v>OAK TRACE, INC.</v>
          </cell>
          <cell r="C227" t="str">
            <v>-</v>
          </cell>
          <cell r="D227" t="str">
            <v>-</v>
          </cell>
          <cell r="E227" t="str">
            <v>-</v>
          </cell>
          <cell r="F227" t="str">
            <v>-</v>
          </cell>
          <cell r="G227" t="str">
            <v>-</v>
          </cell>
          <cell r="H227" t="str">
            <v>-</v>
          </cell>
          <cell r="I227">
            <v>65</v>
          </cell>
          <cell r="J227">
            <v>76</v>
          </cell>
          <cell r="K227">
            <v>78</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row>
        <row r="228">
          <cell r="A228">
            <v>7849</v>
          </cell>
          <cell r="B228" t="str">
            <v>MARION UTILITIES INC</v>
          </cell>
          <cell r="C228" t="str">
            <v>-</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v>807</v>
          </cell>
          <cell r="X228">
            <v>807</v>
          </cell>
          <cell r="Y228">
            <v>807</v>
          </cell>
        </row>
        <row r="229">
          <cell r="A229">
            <v>8005</v>
          </cell>
          <cell r="B229" t="str">
            <v>CENTURY - FAIRFIELD VILLAGE LTD</v>
          </cell>
          <cell r="C229" t="str">
            <v>-</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v>600</v>
          </cell>
          <cell r="W229">
            <v>650</v>
          </cell>
          <cell r="X229">
            <v>650</v>
          </cell>
          <cell r="Y229">
            <v>513</v>
          </cell>
        </row>
        <row r="230">
          <cell r="A230">
            <v>8020</v>
          </cell>
          <cell r="B230" t="str">
            <v>OCALA HOUSING CORPORATION</v>
          </cell>
          <cell r="C230" t="str">
            <v>-</v>
          </cell>
          <cell r="D230" t="str">
            <v>-</v>
          </cell>
          <cell r="E230" t="str">
            <v>-</v>
          </cell>
          <cell r="F230">
            <v>140</v>
          </cell>
          <cell r="G230">
            <v>140</v>
          </cell>
          <cell r="H230">
            <v>140</v>
          </cell>
          <cell r="I230">
            <v>293</v>
          </cell>
          <cell r="J230">
            <v>446</v>
          </cell>
          <cell r="K230">
            <v>560</v>
          </cell>
          <cell r="L230">
            <v>577</v>
          </cell>
          <cell r="M230">
            <v>594</v>
          </cell>
          <cell r="N230">
            <v>609</v>
          </cell>
          <cell r="O230">
            <v>902</v>
          </cell>
          <cell r="P230">
            <v>944</v>
          </cell>
          <cell r="Q230">
            <v>1016</v>
          </cell>
          <cell r="R230">
            <v>1047</v>
          </cell>
          <cell r="S230">
            <v>1069</v>
          </cell>
          <cell r="T230">
            <v>1095</v>
          </cell>
          <cell r="U230">
            <v>1122</v>
          </cell>
          <cell r="V230">
            <v>1144</v>
          </cell>
          <cell r="W230">
            <v>1144</v>
          </cell>
          <cell r="X230">
            <v>1198</v>
          </cell>
          <cell r="Y230">
            <v>1196</v>
          </cell>
        </row>
        <row r="231">
          <cell r="A231">
            <v>8165</v>
          </cell>
          <cell r="B231" t="str">
            <v>QUAIL HOLLOW UTIL INC.</v>
          </cell>
          <cell r="C231" t="str">
            <v>-</v>
          </cell>
          <cell r="D231" t="str">
            <v>-</v>
          </cell>
          <cell r="E231" t="str">
            <v>-</v>
          </cell>
          <cell r="F231">
            <v>36</v>
          </cell>
          <cell r="G231">
            <v>163</v>
          </cell>
          <cell r="H231">
            <v>163</v>
          </cell>
          <cell r="I231">
            <v>135</v>
          </cell>
          <cell r="J231">
            <v>106</v>
          </cell>
          <cell r="K231">
            <v>168</v>
          </cell>
          <cell r="L231">
            <v>287</v>
          </cell>
          <cell r="M231">
            <v>210</v>
          </cell>
          <cell r="N231">
            <v>215</v>
          </cell>
          <cell r="O231">
            <v>222</v>
          </cell>
          <cell r="P231">
            <v>229</v>
          </cell>
          <cell r="Q231">
            <v>236</v>
          </cell>
          <cell r="R231">
            <v>243</v>
          </cell>
          <cell r="S231">
            <v>248</v>
          </cell>
          <cell r="T231">
            <v>254</v>
          </cell>
          <cell r="U231">
            <v>260</v>
          </cell>
          <cell r="V231">
            <v>265</v>
          </cell>
          <cell r="W231">
            <v>500</v>
          </cell>
          <cell r="X231">
            <v>878</v>
          </cell>
          <cell r="Y231">
            <v>1217</v>
          </cell>
        </row>
        <row r="232">
          <cell r="A232">
            <v>8339</v>
          </cell>
          <cell r="B232" t="str">
            <v xml:space="preserve">DUNNELLON, CITY OF              </v>
          </cell>
          <cell r="C232">
            <v>1662</v>
          </cell>
          <cell r="D232">
            <v>1774</v>
          </cell>
          <cell r="E232">
            <v>1747</v>
          </cell>
          <cell r="F232">
            <v>1744</v>
          </cell>
          <cell r="G232">
            <v>1735</v>
          </cell>
          <cell r="H232">
            <v>1735</v>
          </cell>
          <cell r="I232">
            <v>976</v>
          </cell>
          <cell r="J232">
            <v>216</v>
          </cell>
          <cell r="K232">
            <v>1705</v>
          </cell>
          <cell r="L232">
            <v>1790</v>
          </cell>
          <cell r="M232">
            <v>1844</v>
          </cell>
          <cell r="N232">
            <v>1785</v>
          </cell>
          <cell r="O232">
            <v>1847</v>
          </cell>
          <cell r="P232">
            <v>1902</v>
          </cell>
          <cell r="Q232">
            <v>1963</v>
          </cell>
          <cell r="R232">
            <v>2024</v>
          </cell>
          <cell r="S232">
            <v>2066</v>
          </cell>
          <cell r="T232">
            <v>2115</v>
          </cell>
          <cell r="U232">
            <v>2115</v>
          </cell>
          <cell r="V232">
            <v>2206</v>
          </cell>
          <cell r="W232">
            <v>2770</v>
          </cell>
          <cell r="X232">
            <v>2770</v>
          </cell>
          <cell r="Y232">
            <v>2855</v>
          </cell>
        </row>
        <row r="233">
          <cell r="A233">
            <v>8423</v>
          </cell>
          <cell r="B233" t="str">
            <v>VENTURE ASSOC. UTILITIES</v>
          </cell>
          <cell r="C233" t="str">
            <v>-</v>
          </cell>
          <cell r="D233" t="str">
            <v>-</v>
          </cell>
          <cell r="E233" t="str">
            <v>-</v>
          </cell>
          <cell r="F233">
            <v>375</v>
          </cell>
          <cell r="G233">
            <v>1154</v>
          </cell>
          <cell r="H233">
            <v>1154</v>
          </cell>
          <cell r="I233">
            <v>1363</v>
          </cell>
          <cell r="J233">
            <v>1572</v>
          </cell>
          <cell r="K233">
            <v>1580</v>
          </cell>
          <cell r="L233">
            <v>1568</v>
          </cell>
          <cell r="M233">
            <v>1826</v>
          </cell>
          <cell r="N233">
            <v>1876</v>
          </cell>
          <cell r="O233">
            <v>2124</v>
          </cell>
          <cell r="P233">
            <v>2187</v>
          </cell>
          <cell r="Q233">
            <v>2257</v>
          </cell>
          <cell r="R233">
            <v>2327</v>
          </cell>
          <cell r="S233">
            <v>2375</v>
          </cell>
          <cell r="T233" t="str">
            <v>-</v>
          </cell>
          <cell r="U233" t="str">
            <v>-</v>
          </cell>
          <cell r="V233" t="str">
            <v>-</v>
          </cell>
          <cell r="W233" t="str">
            <v>-</v>
          </cell>
          <cell r="X233" t="str">
            <v>-</v>
          </cell>
          <cell r="Y233" t="str">
            <v>-</v>
          </cell>
          <cell r="Z233" t="str">
            <v>-</v>
          </cell>
        </row>
        <row r="234">
          <cell r="A234">
            <v>8481</v>
          </cell>
          <cell r="B234" t="str">
            <v>MARION UTILITIES INC / SPRUCE CREEK</v>
          </cell>
          <cell r="C234" t="str">
            <v>-</v>
          </cell>
          <cell r="D234" t="str">
            <v>-</v>
          </cell>
          <cell r="E234" t="str">
            <v>-</v>
          </cell>
          <cell r="F234">
            <v>550</v>
          </cell>
          <cell r="G234">
            <v>983</v>
          </cell>
          <cell r="H234">
            <v>983</v>
          </cell>
          <cell r="I234">
            <v>725</v>
          </cell>
          <cell r="J234">
            <v>467</v>
          </cell>
          <cell r="K234">
            <v>150</v>
          </cell>
          <cell r="L234">
            <v>155</v>
          </cell>
          <cell r="M234">
            <v>160</v>
          </cell>
          <cell r="N234" t="str">
            <v>-</v>
          </cell>
          <cell r="O234" t="str">
            <v>-</v>
          </cell>
          <cell r="P234" t="str">
            <v>-</v>
          </cell>
          <cell r="Q234" t="str">
            <v>-</v>
          </cell>
          <cell r="R234" t="str">
            <v>-</v>
          </cell>
          <cell r="S234" t="str">
            <v>-</v>
          </cell>
          <cell r="T234" t="str">
            <v>-</v>
          </cell>
          <cell r="U234" t="str">
            <v>-</v>
          </cell>
          <cell r="V234" t="str">
            <v>-</v>
          </cell>
          <cell r="W234">
            <v>3000</v>
          </cell>
          <cell r="X234">
            <v>3000</v>
          </cell>
          <cell r="Y234">
            <v>3000</v>
          </cell>
        </row>
        <row r="235">
          <cell r="A235">
            <v>9360</v>
          </cell>
          <cell r="B235" t="str">
            <v xml:space="preserve">WINDSTREAM UTILITIES COMPANY    </v>
          </cell>
          <cell r="C235" t="str">
            <v>-</v>
          </cell>
          <cell r="D235" t="str">
            <v>-</v>
          </cell>
          <cell r="E235" t="str">
            <v>-</v>
          </cell>
          <cell r="F235" t="str">
            <v>-</v>
          </cell>
          <cell r="G235">
            <v>162</v>
          </cell>
          <cell r="H235">
            <v>162</v>
          </cell>
          <cell r="I235">
            <v>162</v>
          </cell>
          <cell r="J235">
            <v>162</v>
          </cell>
          <cell r="K235">
            <v>165</v>
          </cell>
          <cell r="L235">
            <v>484</v>
          </cell>
          <cell r="M235">
            <v>499</v>
          </cell>
          <cell r="N235">
            <v>512</v>
          </cell>
          <cell r="O235">
            <v>530</v>
          </cell>
          <cell r="P235">
            <v>546</v>
          </cell>
          <cell r="Q235">
            <v>563</v>
          </cell>
          <cell r="R235">
            <v>580</v>
          </cell>
          <cell r="S235">
            <v>592</v>
          </cell>
          <cell r="T235">
            <v>609</v>
          </cell>
          <cell r="U235">
            <v>626</v>
          </cell>
          <cell r="V235">
            <v>638</v>
          </cell>
          <cell r="W235">
            <v>1440</v>
          </cell>
          <cell r="X235">
            <v>2440</v>
          </cell>
          <cell r="Y235">
            <v>2440</v>
          </cell>
        </row>
        <row r="236">
          <cell r="A236">
            <v>9425</v>
          </cell>
          <cell r="B236" t="str">
            <v>SWEETWATER / UPCHURCH MARINAS</v>
          </cell>
          <cell r="C236" t="str">
            <v>-</v>
          </cell>
          <cell r="D236" t="str">
            <v>-</v>
          </cell>
          <cell r="E236" t="str">
            <v>-</v>
          </cell>
          <cell r="F236" t="str">
            <v>-</v>
          </cell>
          <cell r="G236">
            <v>15</v>
          </cell>
          <cell r="H236">
            <v>15</v>
          </cell>
          <cell r="I236">
            <v>63</v>
          </cell>
          <cell r="J236">
            <v>110</v>
          </cell>
          <cell r="K236">
            <v>112</v>
          </cell>
          <cell r="L236">
            <v>121</v>
          </cell>
          <cell r="M236">
            <v>125</v>
          </cell>
          <cell r="N236">
            <v>128</v>
          </cell>
          <cell r="O236">
            <v>132</v>
          </cell>
          <cell r="P236">
            <v>136</v>
          </cell>
          <cell r="Q236">
            <v>200</v>
          </cell>
          <cell r="R236">
            <v>206</v>
          </cell>
          <cell r="S236">
            <v>210</v>
          </cell>
          <cell r="T236">
            <v>215</v>
          </cell>
          <cell r="U236">
            <v>220</v>
          </cell>
          <cell r="V236">
            <v>224</v>
          </cell>
          <cell r="W236">
            <v>249</v>
          </cell>
          <cell r="X236">
            <v>249</v>
          </cell>
          <cell r="Y236">
            <v>249</v>
          </cell>
        </row>
        <row r="237">
          <cell r="A237">
            <v>11752</v>
          </cell>
          <cell r="B237" t="str">
            <v>MARION COUNTY UTILITIES DEPT.</v>
          </cell>
          <cell r="C237" t="str">
            <v>-</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v>80</v>
          </cell>
          <cell r="X237">
            <v>160</v>
          </cell>
          <cell r="Y237">
            <v>176</v>
          </cell>
        </row>
        <row r="238">
          <cell r="A238">
            <v>12218</v>
          </cell>
          <cell r="B238" t="str">
            <v>MARION CO. UTIL. /  SPRUCE CREEK</v>
          </cell>
          <cell r="C238" t="str">
            <v>-</v>
          </cell>
          <cell r="D238" t="str">
            <v>-</v>
          </cell>
          <cell r="E238" t="str">
            <v>-</v>
          </cell>
          <cell r="F238" t="str">
            <v>-</v>
          </cell>
          <cell r="G238" t="str">
            <v>-</v>
          </cell>
          <cell r="H238" t="str">
            <v>-</v>
          </cell>
          <cell r="I238" t="str">
            <v>-</v>
          </cell>
          <cell r="J238" t="str">
            <v>-</v>
          </cell>
          <cell r="K238" t="str">
            <v>-</v>
          </cell>
          <cell r="L238" t="str">
            <v>-</v>
          </cell>
          <cell r="M238" t="str">
            <v>-</v>
          </cell>
          <cell r="N238" t="str">
            <v>-</v>
          </cell>
          <cell r="O238" t="str">
            <v>-</v>
          </cell>
          <cell r="P238" t="str">
            <v>-</v>
          </cell>
          <cell r="Q238" t="str">
            <v>-</v>
          </cell>
          <cell r="R238" t="str">
            <v>-</v>
          </cell>
          <cell r="S238" t="str">
            <v>-</v>
          </cell>
          <cell r="T238">
            <v>1269</v>
          </cell>
          <cell r="U238">
            <v>2327</v>
          </cell>
          <cell r="V238">
            <v>2327</v>
          </cell>
          <cell r="W238">
            <v>1200</v>
          </cell>
          <cell r="X238">
            <v>1456</v>
          </cell>
          <cell r="Y238">
            <v>1552</v>
          </cell>
        </row>
        <row r="241">
          <cell r="A241" t="str">
            <v>MARION COUNTY TOTAL PUBLIC SUPPLY &gt;&gt;&gt;</v>
          </cell>
          <cell r="C241">
            <v>8519</v>
          </cell>
          <cell r="D241">
            <v>11323</v>
          </cell>
          <cell r="E241">
            <v>12803</v>
          </cell>
          <cell r="F241">
            <v>16265</v>
          </cell>
          <cell r="G241">
            <v>19633</v>
          </cell>
          <cell r="H241">
            <v>19633</v>
          </cell>
          <cell r="I241">
            <v>20400</v>
          </cell>
          <cell r="J241">
            <v>21108</v>
          </cell>
          <cell r="K241">
            <v>21670</v>
          </cell>
          <cell r="L241">
            <v>22520</v>
          </cell>
          <cell r="M241">
            <v>25229</v>
          </cell>
          <cell r="N241">
            <v>24890</v>
          </cell>
          <cell r="O241">
            <v>25968</v>
          </cell>
          <cell r="P241">
            <v>26883</v>
          </cell>
          <cell r="Q241">
            <v>27991</v>
          </cell>
          <cell r="R241">
            <v>28968</v>
          </cell>
          <cell r="S241">
            <v>28644</v>
          </cell>
          <cell r="T241">
            <v>35508</v>
          </cell>
          <cell r="U241">
            <v>41624</v>
          </cell>
          <cell r="V241">
            <v>43713</v>
          </cell>
          <cell r="W241">
            <v>42166</v>
          </cell>
          <cell r="X241">
            <v>50055</v>
          </cell>
          <cell r="Y241">
            <v>57298</v>
          </cell>
          <cell r="Z241">
            <v>0</v>
          </cell>
        </row>
        <row r="244">
          <cell r="B244" t="str">
            <v>SILVER OAKS / BARBARA ANNE / C COVE</v>
          </cell>
          <cell r="C244" t="str">
            <v>-</v>
          </cell>
          <cell r="D244" t="str">
            <v>-</v>
          </cell>
          <cell r="E244" t="str">
            <v>-</v>
          </cell>
          <cell r="F244" t="str">
            <v>-</v>
          </cell>
          <cell r="G244" t="str">
            <v>-</v>
          </cell>
          <cell r="H244" t="str">
            <v>-</v>
          </cell>
          <cell r="I244">
            <v>416</v>
          </cell>
          <cell r="J244">
            <v>416</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NTB</v>
          </cell>
        </row>
        <row r="245">
          <cell r="A245">
            <v>25</v>
          </cell>
          <cell r="B245" t="str">
            <v>PASCO COUNTY UTILITIES / EAST SYSTEM</v>
          </cell>
          <cell r="C245">
            <v>2443</v>
          </cell>
          <cell r="D245">
            <v>2779</v>
          </cell>
          <cell r="E245">
            <v>3283</v>
          </cell>
          <cell r="F245">
            <v>520</v>
          </cell>
          <cell r="G245" t="str">
            <v>-</v>
          </cell>
          <cell r="H245">
            <v>57307</v>
          </cell>
          <cell r="I245">
            <v>16900</v>
          </cell>
          <cell r="J245">
            <v>16900</v>
          </cell>
          <cell r="K245">
            <v>16900</v>
          </cell>
          <cell r="L245">
            <v>11573</v>
          </cell>
          <cell r="M245">
            <v>19688</v>
          </cell>
          <cell r="N245">
            <v>10415</v>
          </cell>
          <cell r="O245" t="str">
            <v>-</v>
          </cell>
          <cell r="P245">
            <v>21000</v>
          </cell>
          <cell r="Q245">
            <v>33137</v>
          </cell>
          <cell r="R245">
            <v>31105</v>
          </cell>
          <cell r="S245" t="str">
            <v>-</v>
          </cell>
          <cell r="T245" t="str">
            <v>-</v>
          </cell>
          <cell r="U245" t="str">
            <v>-</v>
          </cell>
          <cell r="V245" t="str">
            <v>-</v>
          </cell>
          <cell r="W245" t="str">
            <v>-</v>
          </cell>
          <cell r="X245" t="str">
            <v>-</v>
          </cell>
          <cell r="Y245" t="str">
            <v>-</v>
          </cell>
          <cell r="Z245" t="str">
            <v>-</v>
          </cell>
          <cell r="AA245" t="str">
            <v>NTB</v>
          </cell>
        </row>
        <row r="246">
          <cell r="A246">
            <v>266</v>
          </cell>
          <cell r="B246" t="str">
            <v xml:space="preserve">PASCO CO. UTIL / W / SC / SE SYS. </v>
          </cell>
          <cell r="C246">
            <v>3500</v>
          </cell>
          <cell r="D246">
            <v>80365</v>
          </cell>
          <cell r="E246">
            <v>82869</v>
          </cell>
          <cell r="F246">
            <v>86482</v>
          </cell>
          <cell r="G246">
            <v>95500</v>
          </cell>
          <cell r="H246">
            <v>43441</v>
          </cell>
          <cell r="I246">
            <v>100100</v>
          </cell>
          <cell r="J246">
            <v>100100</v>
          </cell>
          <cell r="K246">
            <v>100061</v>
          </cell>
          <cell r="L246">
            <v>100061</v>
          </cell>
          <cell r="M246">
            <v>103063</v>
          </cell>
          <cell r="N246">
            <v>97261</v>
          </cell>
          <cell r="O246">
            <v>99096</v>
          </cell>
          <cell r="P246">
            <v>110000</v>
          </cell>
          <cell r="Q246">
            <v>112000</v>
          </cell>
          <cell r="R246">
            <v>104627</v>
          </cell>
          <cell r="S246">
            <v>134101</v>
          </cell>
          <cell r="T246">
            <v>137560.8058</v>
          </cell>
          <cell r="U246">
            <v>164507</v>
          </cell>
          <cell r="V246">
            <v>193093</v>
          </cell>
          <cell r="W246">
            <v>208060</v>
          </cell>
          <cell r="X246">
            <v>224429</v>
          </cell>
          <cell r="Y246">
            <v>239548</v>
          </cell>
          <cell r="AA246" t="str">
            <v>NTB</v>
          </cell>
        </row>
        <row r="247">
          <cell r="A247">
            <v>279</v>
          </cell>
          <cell r="B247" t="str">
            <v>AQUA SOURCE UTILITY, INC.</v>
          </cell>
          <cell r="C247">
            <v>3054</v>
          </cell>
          <cell r="D247">
            <v>4048</v>
          </cell>
          <cell r="E247">
            <v>3484</v>
          </cell>
          <cell r="F247">
            <v>3817</v>
          </cell>
          <cell r="G247">
            <v>3677</v>
          </cell>
          <cell r="H247">
            <v>3693</v>
          </cell>
          <cell r="I247">
            <v>3676</v>
          </cell>
          <cell r="J247">
            <v>3676</v>
          </cell>
          <cell r="K247">
            <v>3560</v>
          </cell>
          <cell r="L247">
            <v>3360</v>
          </cell>
          <cell r="M247">
            <v>3434</v>
          </cell>
          <cell r="N247" t="str">
            <v>-</v>
          </cell>
          <cell r="O247" t="str">
            <v>-</v>
          </cell>
          <cell r="P247" t="str">
            <v>-</v>
          </cell>
          <cell r="Q247" t="str">
            <v>-</v>
          </cell>
          <cell r="R247" t="str">
            <v>-</v>
          </cell>
          <cell r="S247" t="str">
            <v>-</v>
          </cell>
          <cell r="T247" t="str">
            <v>-</v>
          </cell>
          <cell r="U247">
            <v>3126</v>
          </cell>
          <cell r="V247">
            <v>3300</v>
          </cell>
          <cell r="W247">
            <v>3311</v>
          </cell>
          <cell r="X247">
            <v>3311</v>
          </cell>
          <cell r="Y247">
            <v>3311</v>
          </cell>
          <cell r="AA247" t="str">
            <v>NTB</v>
          </cell>
        </row>
        <row r="248">
          <cell r="A248">
            <v>422</v>
          </cell>
          <cell r="B248" t="str">
            <v>CITY OF NEW PORT RICHEY</v>
          </cell>
          <cell r="C248">
            <v>19000</v>
          </cell>
          <cell r="D248" t="str">
            <v>-</v>
          </cell>
          <cell r="E248">
            <v>47411</v>
          </cell>
          <cell r="F248">
            <v>16946</v>
          </cell>
          <cell r="G248">
            <v>16788</v>
          </cell>
          <cell r="H248">
            <v>23140</v>
          </cell>
          <cell r="I248">
            <v>18551</v>
          </cell>
          <cell r="J248">
            <v>18551</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NTB</v>
          </cell>
        </row>
        <row r="249">
          <cell r="A249">
            <v>540</v>
          </cell>
          <cell r="B249" t="str">
            <v>HOLIDAY GARDENS UTILITIES, INC.</v>
          </cell>
          <cell r="C249">
            <v>1007</v>
          </cell>
          <cell r="D249">
            <v>1001</v>
          </cell>
          <cell r="E249">
            <v>1005</v>
          </cell>
          <cell r="F249">
            <v>1020</v>
          </cell>
          <cell r="G249">
            <v>922</v>
          </cell>
          <cell r="H249">
            <v>922</v>
          </cell>
          <cell r="I249">
            <v>881</v>
          </cell>
          <cell r="J249">
            <v>881</v>
          </cell>
          <cell r="K249">
            <v>1158</v>
          </cell>
          <cell r="L249">
            <v>1158</v>
          </cell>
          <cell r="M249">
            <v>1183</v>
          </cell>
          <cell r="N249" t="str">
            <v>N/A</v>
          </cell>
          <cell r="O249">
            <v>894</v>
          </cell>
          <cell r="P249">
            <v>894</v>
          </cell>
          <cell r="Q249">
            <v>896</v>
          </cell>
          <cell r="R249">
            <v>896</v>
          </cell>
          <cell r="S249">
            <v>896</v>
          </cell>
          <cell r="T249">
            <v>896</v>
          </cell>
          <cell r="U249">
            <v>896</v>
          </cell>
          <cell r="V249">
            <v>908</v>
          </cell>
          <cell r="W249">
            <v>944</v>
          </cell>
          <cell r="X249">
            <v>944</v>
          </cell>
          <cell r="Y249">
            <v>944</v>
          </cell>
          <cell r="AA249" t="str">
            <v>NTB</v>
          </cell>
        </row>
        <row r="250">
          <cell r="A250">
            <v>543</v>
          </cell>
          <cell r="B250" t="str">
            <v xml:space="preserve">CRESTRIDGE UTILITY CORP </v>
          </cell>
          <cell r="C250">
            <v>1410</v>
          </cell>
          <cell r="D250">
            <v>1533</v>
          </cell>
          <cell r="E250">
            <v>1533</v>
          </cell>
          <cell r="F250">
            <v>1412</v>
          </cell>
          <cell r="G250">
            <v>1385</v>
          </cell>
          <cell r="H250">
            <v>1385</v>
          </cell>
          <cell r="I250">
            <v>1206</v>
          </cell>
          <cell r="J250">
            <v>1206</v>
          </cell>
          <cell r="K250">
            <v>1224</v>
          </cell>
          <cell r="L250">
            <v>1224</v>
          </cell>
          <cell r="M250">
            <v>1251</v>
          </cell>
          <cell r="N250">
            <v>1208</v>
          </cell>
          <cell r="O250">
            <v>1226</v>
          </cell>
          <cell r="P250">
            <v>1226</v>
          </cell>
          <cell r="Q250">
            <v>1226</v>
          </cell>
          <cell r="R250">
            <v>1226</v>
          </cell>
          <cell r="S250">
            <v>1226</v>
          </cell>
          <cell r="T250">
            <v>1226</v>
          </cell>
          <cell r="U250">
            <v>1226</v>
          </cell>
          <cell r="V250">
            <v>1226</v>
          </cell>
          <cell r="W250">
            <v>1226</v>
          </cell>
          <cell r="X250">
            <v>1230</v>
          </cell>
          <cell r="Y250">
            <v>1230</v>
          </cell>
          <cell r="AA250" t="str">
            <v>NTB</v>
          </cell>
        </row>
        <row r="251">
          <cell r="A251">
            <v>590</v>
          </cell>
          <cell r="B251" t="str">
            <v>MAD HATTER UTILITIES</v>
          </cell>
          <cell r="C251">
            <v>537</v>
          </cell>
          <cell r="D251">
            <v>527</v>
          </cell>
          <cell r="E251">
            <v>537</v>
          </cell>
          <cell r="F251">
            <v>791</v>
          </cell>
          <cell r="G251">
            <v>791</v>
          </cell>
          <cell r="H251">
            <v>791</v>
          </cell>
          <cell r="I251">
            <v>791</v>
          </cell>
          <cell r="J251">
            <v>791</v>
          </cell>
          <cell r="K251">
            <v>791</v>
          </cell>
          <cell r="L251">
            <v>805</v>
          </cell>
          <cell r="M251">
            <v>4030</v>
          </cell>
          <cell r="N251" t="str">
            <v>-</v>
          </cell>
          <cell r="O251" t="str">
            <v>-</v>
          </cell>
          <cell r="P251" t="str">
            <v>-</v>
          </cell>
          <cell r="Q251">
            <v>4340</v>
          </cell>
          <cell r="R251">
            <v>4467</v>
          </cell>
          <cell r="S251">
            <v>4566</v>
          </cell>
          <cell r="T251">
            <v>4566</v>
          </cell>
          <cell r="U251">
            <v>4566</v>
          </cell>
          <cell r="V251">
            <v>4973</v>
          </cell>
          <cell r="W251">
            <v>4973</v>
          </cell>
          <cell r="X251">
            <v>4973</v>
          </cell>
          <cell r="Y251">
            <v>4973</v>
          </cell>
          <cell r="AA251" t="str">
            <v>NTB</v>
          </cell>
        </row>
        <row r="252">
          <cell r="A252">
            <v>923</v>
          </cell>
          <cell r="B252" t="str">
            <v>TRAVELER'S REST INC.</v>
          </cell>
          <cell r="C252">
            <v>270</v>
          </cell>
          <cell r="D252">
            <v>725</v>
          </cell>
          <cell r="E252">
            <v>725</v>
          </cell>
          <cell r="F252">
            <v>746</v>
          </cell>
          <cell r="G252">
            <v>501</v>
          </cell>
          <cell r="H252">
            <v>501</v>
          </cell>
          <cell r="I252">
            <v>367</v>
          </cell>
          <cell r="J252">
            <v>367</v>
          </cell>
          <cell r="K252">
            <v>367</v>
          </cell>
          <cell r="L252">
            <v>374</v>
          </cell>
          <cell r="M252">
            <v>382</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NTB</v>
          </cell>
        </row>
        <row r="253">
          <cell r="A253">
            <v>964</v>
          </cell>
          <cell r="B253" t="str">
            <v>C S WATER COMPNAY INC</v>
          </cell>
          <cell r="C253">
            <v>476</v>
          </cell>
          <cell r="D253">
            <v>717</v>
          </cell>
          <cell r="E253">
            <v>747</v>
          </cell>
          <cell r="F253">
            <v>917</v>
          </cell>
          <cell r="G253">
            <v>572</v>
          </cell>
          <cell r="H253">
            <v>592</v>
          </cell>
          <cell r="I253">
            <v>382</v>
          </cell>
          <cell r="J253">
            <v>382</v>
          </cell>
          <cell r="K253">
            <v>382</v>
          </cell>
          <cell r="L253">
            <v>643</v>
          </cell>
          <cell r="M253">
            <v>669</v>
          </cell>
          <cell r="N253" t="str">
            <v>-</v>
          </cell>
          <cell r="O253" t="str">
            <v>-</v>
          </cell>
          <cell r="P253" t="str">
            <v>-</v>
          </cell>
          <cell r="Q253" t="str">
            <v>-</v>
          </cell>
          <cell r="R253" t="str">
            <v>-</v>
          </cell>
          <cell r="S253" t="str">
            <v>-</v>
          </cell>
          <cell r="T253" t="str">
            <v>-</v>
          </cell>
          <cell r="U253" t="str">
            <v>-</v>
          </cell>
          <cell r="V253" t="str">
            <v>-</v>
          </cell>
          <cell r="W253" t="str">
            <v>-</v>
          </cell>
          <cell r="X253">
            <v>1200</v>
          </cell>
          <cell r="Y253">
            <v>1200</v>
          </cell>
          <cell r="AA253" t="str">
            <v>NTB</v>
          </cell>
        </row>
        <row r="254">
          <cell r="A254">
            <v>1631</v>
          </cell>
          <cell r="B254" t="str">
            <v xml:space="preserve">DADE CITY, CITY OF              </v>
          </cell>
          <cell r="C254">
            <v>9830</v>
          </cell>
          <cell r="D254">
            <v>11200</v>
          </cell>
          <cell r="E254">
            <v>11100</v>
          </cell>
          <cell r="F254">
            <v>8475</v>
          </cell>
          <cell r="G254">
            <v>8727</v>
          </cell>
          <cell r="H254">
            <v>9014</v>
          </cell>
          <cell r="I254">
            <v>14973</v>
          </cell>
          <cell r="J254">
            <v>14973</v>
          </cell>
          <cell r="K254">
            <v>14973</v>
          </cell>
          <cell r="L254">
            <v>15243</v>
          </cell>
          <cell r="M254">
            <v>15578</v>
          </cell>
          <cell r="N254">
            <v>11813</v>
          </cell>
          <cell r="O254">
            <v>12036</v>
          </cell>
          <cell r="P254">
            <v>11492</v>
          </cell>
          <cell r="Q254">
            <v>11707</v>
          </cell>
          <cell r="R254">
            <v>12049</v>
          </cell>
          <cell r="S254">
            <v>12315</v>
          </cell>
          <cell r="T254">
            <v>12603</v>
          </cell>
          <cell r="U254">
            <v>12603</v>
          </cell>
          <cell r="V254">
            <v>12603</v>
          </cell>
          <cell r="W254">
            <v>12090</v>
          </cell>
          <cell r="X254">
            <v>12338</v>
          </cell>
          <cell r="Y254">
            <v>12068</v>
          </cell>
          <cell r="AA254" t="str">
            <v>NTB</v>
          </cell>
        </row>
        <row r="255">
          <cell r="A255">
            <v>1691</v>
          </cell>
          <cell r="B255" t="str">
            <v>SHADY OAKS MOBILE ESTATES</v>
          </cell>
          <cell r="C255" t="str">
            <v>-</v>
          </cell>
          <cell r="D255">
            <v>294</v>
          </cell>
          <cell r="E255" t="str">
            <v>-</v>
          </cell>
          <cell r="F255">
            <v>428</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NTB</v>
          </cell>
        </row>
        <row r="256">
          <cell r="A256">
            <v>1787</v>
          </cell>
          <cell r="B256" t="str">
            <v>SCARECROW UTILITIES</v>
          </cell>
          <cell r="C256" t="str">
            <v>-</v>
          </cell>
          <cell r="D256" t="str">
            <v>-</v>
          </cell>
          <cell r="E256">
            <v>108</v>
          </cell>
          <cell r="F256">
            <v>138</v>
          </cell>
          <cell r="G256" t="str">
            <v>-</v>
          </cell>
          <cell r="H256" t="str">
            <v>-</v>
          </cell>
          <cell r="I256">
            <v>138</v>
          </cell>
          <cell r="J256">
            <v>138</v>
          </cell>
          <cell r="K256">
            <v>138</v>
          </cell>
          <cell r="L256">
            <v>140</v>
          </cell>
          <cell r="M256">
            <v>143</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NTB</v>
          </cell>
        </row>
        <row r="257">
          <cell r="A257">
            <v>2030</v>
          </cell>
          <cell r="B257" t="str">
            <v>BETMAR UTILITIES</v>
          </cell>
          <cell r="C257">
            <v>2500</v>
          </cell>
          <cell r="D257">
            <v>2700</v>
          </cell>
          <cell r="E257" t="str">
            <v>-</v>
          </cell>
          <cell r="F257" t="str">
            <v>-</v>
          </cell>
          <cell r="G257">
            <v>2367</v>
          </cell>
          <cell r="H257">
            <v>2577</v>
          </cell>
          <cell r="I257">
            <v>2047</v>
          </cell>
          <cell r="J257">
            <v>2047</v>
          </cell>
          <cell r="K257">
            <v>2047</v>
          </cell>
          <cell r="L257">
            <v>284</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cell r="Z257" t="str">
            <v>-</v>
          </cell>
          <cell r="AA257" t="str">
            <v>NTB</v>
          </cell>
        </row>
        <row r="258">
          <cell r="A258">
            <v>2043</v>
          </cell>
          <cell r="B258" t="str">
            <v>ORANGEWOOD LAKES MOBILE HOME</v>
          </cell>
          <cell r="C258">
            <v>860</v>
          </cell>
          <cell r="D258">
            <v>1234</v>
          </cell>
          <cell r="E258">
            <v>3020</v>
          </cell>
          <cell r="F258">
            <v>850</v>
          </cell>
          <cell r="G258">
            <v>850</v>
          </cell>
          <cell r="H258">
            <v>850</v>
          </cell>
          <cell r="I258">
            <v>860</v>
          </cell>
          <cell r="J258">
            <v>860</v>
          </cell>
          <cell r="K258">
            <v>860</v>
          </cell>
          <cell r="L258">
            <v>860</v>
          </cell>
          <cell r="M258">
            <v>860</v>
          </cell>
          <cell r="N258">
            <v>860</v>
          </cell>
          <cell r="O258">
            <v>860</v>
          </cell>
          <cell r="P258">
            <v>860</v>
          </cell>
          <cell r="Q258">
            <v>1047</v>
          </cell>
          <cell r="R258">
            <v>1042</v>
          </cell>
          <cell r="S258">
            <v>1065</v>
          </cell>
          <cell r="T258">
            <v>1047</v>
          </cell>
          <cell r="U258">
            <v>1047</v>
          </cell>
          <cell r="V258">
            <v>1047</v>
          </cell>
          <cell r="W258">
            <v>1047</v>
          </cell>
          <cell r="X258">
            <v>1047</v>
          </cell>
          <cell r="Y258">
            <v>1047</v>
          </cell>
          <cell r="AA258" t="str">
            <v>NTB</v>
          </cell>
        </row>
        <row r="259">
          <cell r="A259">
            <v>2319</v>
          </cell>
          <cell r="B259" t="str">
            <v>HOLIDAY UTILITY COMPANY INC.</v>
          </cell>
          <cell r="C259">
            <v>816</v>
          </cell>
          <cell r="D259">
            <v>1108</v>
          </cell>
          <cell r="E259">
            <v>1020</v>
          </cell>
          <cell r="F259">
            <v>570</v>
          </cell>
          <cell r="G259">
            <v>570</v>
          </cell>
          <cell r="H259">
            <v>570</v>
          </cell>
          <cell r="I259">
            <v>570</v>
          </cell>
          <cell r="J259">
            <v>570</v>
          </cell>
          <cell r="K259">
            <v>570</v>
          </cell>
          <cell r="L259">
            <v>580</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NTB</v>
          </cell>
        </row>
        <row r="260">
          <cell r="A260">
            <v>2856</v>
          </cell>
          <cell r="B260" t="str">
            <v>MAD HATTER UTILITY / CARPENTER'S RUN</v>
          </cell>
          <cell r="C260" t="str">
            <v>-</v>
          </cell>
          <cell r="D260" t="str">
            <v>-</v>
          </cell>
          <cell r="E260" t="str">
            <v>-</v>
          </cell>
          <cell r="F260">
            <v>623</v>
          </cell>
          <cell r="G260">
            <v>623</v>
          </cell>
          <cell r="H260">
            <v>623</v>
          </cell>
          <cell r="I260">
            <v>623</v>
          </cell>
          <cell r="J260">
            <v>623</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NTB</v>
          </cell>
        </row>
        <row r="261">
          <cell r="A261">
            <v>2976</v>
          </cell>
          <cell r="B261" t="str">
            <v>PASCO CO. UTIL. / EMBASSY HILLS</v>
          </cell>
          <cell r="C261">
            <v>22000</v>
          </cell>
          <cell r="D261" t="str">
            <v>-</v>
          </cell>
          <cell r="E261" t="str">
            <v>-</v>
          </cell>
          <cell r="F261" t="str">
            <v>-</v>
          </cell>
          <cell r="G261" t="str">
            <v>-</v>
          </cell>
          <cell r="H261" t="str">
            <v>-</v>
          </cell>
          <cell r="I261" t="str">
            <v>-</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cell r="Z261" t="str">
            <v>-</v>
          </cell>
          <cell r="AA261" t="str">
            <v>NTB</v>
          </cell>
        </row>
        <row r="262">
          <cell r="A262">
            <v>2977</v>
          </cell>
          <cell r="B262" t="str">
            <v>PASCO CO. UTIL. / CTRY. EST. &amp; VALM.</v>
          </cell>
          <cell r="C262">
            <v>420</v>
          </cell>
          <cell r="D262" t="str">
            <v>-</v>
          </cell>
          <cell r="E262" t="str">
            <v>-</v>
          </cell>
          <cell r="F262" t="str">
            <v>-</v>
          </cell>
          <cell r="G262" t="str">
            <v>-</v>
          </cell>
          <cell r="H262" t="str">
            <v>-</v>
          </cell>
          <cell r="I262" t="str">
            <v>-</v>
          </cell>
          <cell r="J262" t="str">
            <v>-</v>
          </cell>
          <cell r="K262" t="str">
            <v>-</v>
          </cell>
          <cell r="L262" t="str">
            <v>-</v>
          </cell>
          <cell r="M262" t="str">
            <v>-</v>
          </cell>
          <cell r="N262" t="str">
            <v>-</v>
          </cell>
          <cell r="O262" t="str">
            <v>-</v>
          </cell>
          <cell r="P262" t="str">
            <v>-</v>
          </cell>
          <cell r="Q262" t="str">
            <v>-</v>
          </cell>
          <cell r="R262" t="str">
            <v>-</v>
          </cell>
          <cell r="S262" t="str">
            <v>-</v>
          </cell>
          <cell r="T262" t="str">
            <v>-</v>
          </cell>
          <cell r="U262" t="str">
            <v>-</v>
          </cell>
          <cell r="V262" t="str">
            <v>-</v>
          </cell>
          <cell r="W262" t="str">
            <v>-</v>
          </cell>
          <cell r="X262" t="str">
            <v>-</v>
          </cell>
          <cell r="Y262" t="str">
            <v>-</v>
          </cell>
          <cell r="Z262" t="str">
            <v>-</v>
          </cell>
          <cell r="AA262" t="str">
            <v>NTB</v>
          </cell>
        </row>
        <row r="263">
          <cell r="A263">
            <v>2978</v>
          </cell>
          <cell r="B263" t="str">
            <v>LINDRICK SERVICE CORPORATION</v>
          </cell>
          <cell r="C263">
            <v>4983</v>
          </cell>
          <cell r="D263">
            <v>5140</v>
          </cell>
          <cell r="E263">
            <v>5260</v>
          </cell>
          <cell r="F263">
            <v>4880</v>
          </cell>
          <cell r="G263">
            <v>6884</v>
          </cell>
          <cell r="H263">
            <v>6884</v>
          </cell>
          <cell r="I263">
            <v>7450</v>
          </cell>
          <cell r="J263">
            <v>7450</v>
          </cell>
          <cell r="K263">
            <v>7481</v>
          </cell>
          <cell r="L263">
            <v>7587</v>
          </cell>
          <cell r="M263">
            <v>8018</v>
          </cell>
          <cell r="N263">
            <v>8102</v>
          </cell>
          <cell r="O263">
            <v>8143</v>
          </cell>
          <cell r="P263">
            <v>9128</v>
          </cell>
          <cell r="Q263">
            <v>9628</v>
          </cell>
          <cell r="R263">
            <v>9194</v>
          </cell>
          <cell r="S263">
            <v>9397</v>
          </cell>
          <cell r="T263">
            <v>9529</v>
          </cell>
          <cell r="U263">
            <v>10558</v>
          </cell>
          <cell r="V263">
            <v>9152</v>
          </cell>
          <cell r="W263">
            <v>9279</v>
          </cell>
          <cell r="X263">
            <v>9644</v>
          </cell>
          <cell r="Y263">
            <v>9805</v>
          </cell>
          <cell r="AA263" t="str">
            <v>NTB</v>
          </cell>
        </row>
        <row r="264">
          <cell r="A264">
            <v>2979</v>
          </cell>
          <cell r="B264" t="str">
            <v xml:space="preserve">PASCO CO. UTIL. / HOL. LKS. EST. </v>
          </cell>
          <cell r="C264">
            <v>4200</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NTB</v>
          </cell>
        </row>
        <row r="265">
          <cell r="A265">
            <v>3142</v>
          </cell>
          <cell r="B265" t="str">
            <v>PASCO CO. UTIL. / HOLIDAY HILLS</v>
          </cell>
          <cell r="C265">
            <v>280</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NTB</v>
          </cell>
        </row>
        <row r="266">
          <cell r="A266">
            <v>3182</v>
          </cell>
          <cell r="B266" t="str">
            <v>ALOHA UTILITIES / SEVEN SPRINGS</v>
          </cell>
          <cell r="C266">
            <v>19000</v>
          </cell>
          <cell r="D266">
            <v>19000</v>
          </cell>
          <cell r="E266">
            <v>10680</v>
          </cell>
          <cell r="F266">
            <v>11680</v>
          </cell>
          <cell r="G266">
            <v>11680</v>
          </cell>
          <cell r="H266">
            <v>11680</v>
          </cell>
          <cell r="I266">
            <v>11680</v>
          </cell>
          <cell r="J266">
            <v>11680</v>
          </cell>
          <cell r="K266">
            <v>14737</v>
          </cell>
          <cell r="L266">
            <v>15196</v>
          </cell>
          <cell r="M266">
            <v>16814</v>
          </cell>
          <cell r="N266">
            <v>17162</v>
          </cell>
          <cell r="O266">
            <v>21159</v>
          </cell>
          <cell r="P266">
            <v>22153</v>
          </cell>
          <cell r="Q266">
            <v>23218</v>
          </cell>
          <cell r="R266">
            <v>24501</v>
          </cell>
          <cell r="S266">
            <v>23700</v>
          </cell>
          <cell r="T266">
            <v>24231</v>
          </cell>
          <cell r="U266">
            <v>28035</v>
          </cell>
          <cell r="V266">
            <v>29618</v>
          </cell>
          <cell r="W266">
            <v>31866</v>
          </cell>
          <cell r="X266">
            <v>32435</v>
          </cell>
          <cell r="Y266">
            <v>33176</v>
          </cell>
          <cell r="AA266" t="str">
            <v>NTB</v>
          </cell>
        </row>
        <row r="267">
          <cell r="A267">
            <v>3528</v>
          </cell>
          <cell r="B267" t="str">
            <v>TIPPECANOE VILLAGE H.O.A INC.</v>
          </cell>
          <cell r="C267" t="str">
            <v>-</v>
          </cell>
          <cell r="D267" t="str">
            <v>-</v>
          </cell>
          <cell r="E267">
            <v>319</v>
          </cell>
          <cell r="F267">
            <v>444</v>
          </cell>
          <cell r="G267">
            <v>462</v>
          </cell>
          <cell r="H267">
            <v>479</v>
          </cell>
          <cell r="I267" t="str">
            <v>-</v>
          </cell>
          <cell r="J267" t="str">
            <v>-</v>
          </cell>
          <cell r="K267" t="str">
            <v>-</v>
          </cell>
          <cell r="L267" t="str">
            <v>-</v>
          </cell>
          <cell r="M267" t="str">
            <v>-</v>
          </cell>
          <cell r="N267" t="str">
            <v>-</v>
          </cell>
          <cell r="O267" t="str">
            <v>-</v>
          </cell>
          <cell r="P267" t="str">
            <v>-</v>
          </cell>
          <cell r="Q267" t="str">
            <v>-</v>
          </cell>
          <cell r="R267" t="str">
            <v>-</v>
          </cell>
          <cell r="S267" t="str">
            <v>-</v>
          </cell>
          <cell r="T267" t="str">
            <v>-</v>
          </cell>
          <cell r="U267" t="str">
            <v>-</v>
          </cell>
          <cell r="V267" t="str">
            <v>-</v>
          </cell>
          <cell r="W267" t="str">
            <v>-</v>
          </cell>
          <cell r="X267" t="str">
            <v>-</v>
          </cell>
          <cell r="Y267" t="str">
            <v>-</v>
          </cell>
          <cell r="Z267" t="str">
            <v>-</v>
          </cell>
          <cell r="AA267" t="str">
            <v>NTB</v>
          </cell>
        </row>
        <row r="268">
          <cell r="A268">
            <v>3590</v>
          </cell>
          <cell r="B268" t="str">
            <v>BARTELT SUNSHINE / WIS-BAR / WRAY</v>
          </cell>
          <cell r="C268">
            <v>2697</v>
          </cell>
          <cell r="D268">
            <v>2703</v>
          </cell>
          <cell r="E268">
            <v>2838</v>
          </cell>
          <cell r="F268">
            <v>3050</v>
          </cell>
          <cell r="G268">
            <v>2755</v>
          </cell>
          <cell r="H268">
            <v>2755</v>
          </cell>
          <cell r="I268">
            <v>2731</v>
          </cell>
          <cell r="J268">
            <v>2731</v>
          </cell>
          <cell r="K268">
            <v>2743</v>
          </cell>
          <cell r="L268">
            <v>2792</v>
          </cell>
          <cell r="M268">
            <v>1838</v>
          </cell>
          <cell r="N268">
            <v>1840</v>
          </cell>
          <cell r="O268">
            <v>2298</v>
          </cell>
          <cell r="P268">
            <v>2445</v>
          </cell>
          <cell r="Q268" t="str">
            <v>N/A</v>
          </cell>
          <cell r="R268">
            <v>2365</v>
          </cell>
          <cell r="S268">
            <v>1285</v>
          </cell>
          <cell r="T268">
            <v>2496</v>
          </cell>
          <cell r="U268">
            <v>2770</v>
          </cell>
          <cell r="V268">
            <v>2763</v>
          </cell>
          <cell r="W268">
            <v>2763</v>
          </cell>
          <cell r="X268">
            <v>3102</v>
          </cell>
          <cell r="Y268">
            <v>3102</v>
          </cell>
          <cell r="AA268" t="str">
            <v>NTB</v>
          </cell>
        </row>
        <row r="269">
          <cell r="A269">
            <v>3619</v>
          </cell>
          <cell r="B269" t="str">
            <v>COUNTRY AIRE ESTATES</v>
          </cell>
          <cell r="C269" t="str">
            <v>-</v>
          </cell>
          <cell r="D269" t="str">
            <v>-</v>
          </cell>
          <cell r="E269" t="str">
            <v>-</v>
          </cell>
          <cell r="F269" t="str">
            <v>-</v>
          </cell>
          <cell r="G269" t="str">
            <v>-</v>
          </cell>
          <cell r="H269" t="str">
            <v>-</v>
          </cell>
          <cell r="I269" t="str">
            <v>-</v>
          </cell>
          <cell r="J269" t="str">
            <v>-</v>
          </cell>
          <cell r="K269" t="str">
            <v>-</v>
          </cell>
          <cell r="L269" t="str">
            <v>-</v>
          </cell>
          <cell r="M269">
            <v>237</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cell r="Z269" t="str">
            <v>-</v>
          </cell>
          <cell r="AA269" t="str">
            <v>NTB</v>
          </cell>
        </row>
        <row r="270">
          <cell r="A270">
            <v>3647</v>
          </cell>
          <cell r="B270" t="str">
            <v>TAMPA BAY WATER / SOUTH PASCO</v>
          </cell>
          <cell r="C270" t="str">
            <v>-</v>
          </cell>
          <cell r="D270" t="str">
            <v>-</v>
          </cell>
          <cell r="E270" t="str">
            <v>-</v>
          </cell>
          <cell r="F270" t="str">
            <v>-</v>
          </cell>
          <cell r="G270" t="str">
            <v>-</v>
          </cell>
          <cell r="H270" t="str">
            <v>-</v>
          </cell>
          <cell r="I270" t="str">
            <v>-</v>
          </cell>
          <cell r="J270" t="str">
            <v>-</v>
          </cell>
          <cell r="K270" t="str">
            <v>-</v>
          </cell>
          <cell r="L270" t="str">
            <v>-</v>
          </cell>
          <cell r="M270" t="str">
            <v>-</v>
          </cell>
          <cell r="N270" t="str">
            <v>-</v>
          </cell>
          <cell r="O270" t="str">
            <v>-</v>
          </cell>
          <cell r="P270" t="str">
            <v>-</v>
          </cell>
          <cell r="Q270">
            <v>2298</v>
          </cell>
          <cell r="R270" t="str">
            <v>-</v>
          </cell>
          <cell r="S270" t="str">
            <v>-</v>
          </cell>
          <cell r="T270" t="str">
            <v>-</v>
          </cell>
          <cell r="U270" t="str">
            <v>-</v>
          </cell>
          <cell r="V270" t="str">
            <v>-</v>
          </cell>
          <cell r="W270" t="str">
            <v>-</v>
          </cell>
          <cell r="X270" t="str">
            <v>-</v>
          </cell>
          <cell r="Y270" t="str">
            <v>-</v>
          </cell>
          <cell r="Z270" t="str">
            <v>-</v>
          </cell>
          <cell r="AA270" t="str">
            <v>NTB</v>
          </cell>
        </row>
        <row r="271">
          <cell r="A271">
            <v>3650</v>
          </cell>
          <cell r="B271" t="str">
            <v>TPA BAY WATER / CYPRESS CREEK</v>
          </cell>
          <cell r="C271" t="str">
            <v>-</v>
          </cell>
          <cell r="D271" t="str">
            <v>-</v>
          </cell>
          <cell r="E271" t="str">
            <v>-</v>
          </cell>
          <cell r="F271" t="str">
            <v>-</v>
          </cell>
          <cell r="G271" t="str">
            <v>-</v>
          </cell>
          <cell r="H271" t="str">
            <v>-</v>
          </cell>
          <cell r="I271" t="str">
            <v>-</v>
          </cell>
          <cell r="J271" t="str">
            <v>-</v>
          </cell>
          <cell r="K271" t="str">
            <v>-</v>
          </cell>
          <cell r="L271" t="str">
            <v>-</v>
          </cell>
          <cell r="M271" t="str">
            <v>-</v>
          </cell>
          <cell r="N271" t="str">
            <v>-</v>
          </cell>
          <cell r="O271" t="str">
            <v>-</v>
          </cell>
          <cell r="P271" t="str">
            <v>-</v>
          </cell>
          <cell r="Q271" t="str">
            <v>-</v>
          </cell>
          <cell r="R271" t="str">
            <v>-</v>
          </cell>
          <cell r="S271" t="str">
            <v>-</v>
          </cell>
          <cell r="T271" t="str">
            <v>-</v>
          </cell>
          <cell r="U271" t="str">
            <v>-</v>
          </cell>
          <cell r="V271" t="str">
            <v>-</v>
          </cell>
          <cell r="W271" t="str">
            <v>-</v>
          </cell>
          <cell r="X271" t="str">
            <v>-</v>
          </cell>
          <cell r="Y271" t="str">
            <v>-</v>
          </cell>
          <cell r="Z271" t="str">
            <v>-</v>
          </cell>
          <cell r="AA271" t="str">
            <v>NTB</v>
          </cell>
        </row>
        <row r="272">
          <cell r="A272">
            <v>3668</v>
          </cell>
          <cell r="B272" t="str">
            <v>UTILITIES INC./SUMMERTREE</v>
          </cell>
          <cell r="C272">
            <v>800</v>
          </cell>
          <cell r="D272">
            <v>1443</v>
          </cell>
          <cell r="E272">
            <v>1260</v>
          </cell>
          <cell r="F272">
            <v>850</v>
          </cell>
          <cell r="G272">
            <v>850</v>
          </cell>
          <cell r="H272">
            <v>850</v>
          </cell>
          <cell r="I272">
            <v>1727</v>
          </cell>
          <cell r="J272">
            <v>1727</v>
          </cell>
          <cell r="K272">
            <v>1724</v>
          </cell>
          <cell r="L272">
            <v>1719</v>
          </cell>
          <cell r="M272">
            <v>1757</v>
          </cell>
          <cell r="N272">
            <v>1724</v>
          </cell>
          <cell r="O272">
            <v>1816</v>
          </cell>
          <cell r="P272">
            <v>1681</v>
          </cell>
          <cell r="Q272">
            <v>1712</v>
          </cell>
          <cell r="R272">
            <v>1762</v>
          </cell>
          <cell r="S272">
            <v>1200</v>
          </cell>
          <cell r="T272">
            <v>1796</v>
          </cell>
          <cell r="U272">
            <v>2484</v>
          </cell>
          <cell r="V272">
            <v>2400</v>
          </cell>
          <cell r="W272">
            <v>2313</v>
          </cell>
          <cell r="X272">
            <v>2848</v>
          </cell>
          <cell r="Y272">
            <v>2848</v>
          </cell>
          <cell r="AA272" t="str">
            <v>NTB</v>
          </cell>
        </row>
        <row r="273">
          <cell r="A273">
            <v>3670</v>
          </cell>
          <cell r="B273" t="str">
            <v>S.H. UTILITIES, INC.</v>
          </cell>
          <cell r="C273">
            <v>500</v>
          </cell>
          <cell r="D273">
            <v>440</v>
          </cell>
          <cell r="E273">
            <v>492</v>
          </cell>
          <cell r="F273">
            <v>360</v>
          </cell>
          <cell r="G273">
            <v>400</v>
          </cell>
          <cell r="H273">
            <v>452</v>
          </cell>
          <cell r="I273">
            <v>261</v>
          </cell>
          <cell r="J273">
            <v>261</v>
          </cell>
          <cell r="K273">
            <v>300</v>
          </cell>
          <cell r="L273">
            <v>260</v>
          </cell>
          <cell r="M273">
            <v>266</v>
          </cell>
          <cell r="N273" t="str">
            <v>-</v>
          </cell>
          <cell r="O273" t="str">
            <v>-</v>
          </cell>
          <cell r="P273" t="str">
            <v>-</v>
          </cell>
          <cell r="Q273" t="str">
            <v>-</v>
          </cell>
          <cell r="R273" t="str">
            <v>-</v>
          </cell>
          <cell r="S273" t="str">
            <v>-</v>
          </cell>
          <cell r="T273" t="str">
            <v>-</v>
          </cell>
          <cell r="U273" t="str">
            <v>-</v>
          </cell>
          <cell r="V273" t="str">
            <v>-</v>
          </cell>
          <cell r="W273" t="str">
            <v>-</v>
          </cell>
          <cell r="X273" t="str">
            <v>-</v>
          </cell>
          <cell r="Y273" t="str">
            <v>-</v>
          </cell>
          <cell r="Z273" t="str">
            <v>-</v>
          </cell>
          <cell r="AA273" t="str">
            <v>NTB</v>
          </cell>
        </row>
        <row r="274">
          <cell r="A274">
            <v>3677</v>
          </cell>
          <cell r="B274" t="str">
            <v>FLORALINO PROPERTIES, INC.</v>
          </cell>
          <cell r="C274">
            <v>1861</v>
          </cell>
          <cell r="D274">
            <v>1603</v>
          </cell>
          <cell r="E274">
            <v>1587</v>
          </cell>
          <cell r="F274">
            <v>1715</v>
          </cell>
          <cell r="G274">
            <v>1559</v>
          </cell>
          <cell r="H274">
            <v>1559</v>
          </cell>
          <cell r="I274">
            <v>1500</v>
          </cell>
          <cell r="J274">
            <v>1500</v>
          </cell>
          <cell r="K274">
            <v>1500</v>
          </cell>
          <cell r="L274">
            <v>1838</v>
          </cell>
          <cell r="M274">
            <v>1575</v>
          </cell>
          <cell r="N274" t="str">
            <v>-</v>
          </cell>
          <cell r="O274" t="str">
            <v>-</v>
          </cell>
          <cell r="P274" t="str">
            <v>-</v>
          </cell>
          <cell r="Q274" t="str">
            <v>-</v>
          </cell>
          <cell r="R274" t="str">
            <v>-</v>
          </cell>
          <cell r="S274" t="str">
            <v>-</v>
          </cell>
          <cell r="T274" t="str">
            <v>N/A</v>
          </cell>
          <cell r="U274">
            <v>2097</v>
          </cell>
          <cell r="V274">
            <v>2097</v>
          </cell>
          <cell r="W274">
            <v>2097</v>
          </cell>
          <cell r="X274">
            <v>2097</v>
          </cell>
          <cell r="Y274">
            <v>2097</v>
          </cell>
          <cell r="AA274" t="str">
            <v>NTB</v>
          </cell>
        </row>
        <row r="275">
          <cell r="A275">
            <v>3681</v>
          </cell>
          <cell r="B275" t="str">
            <v>ELL-NAR UTIL. / PALM TERR. GARDENS</v>
          </cell>
          <cell r="C275">
            <v>1718</v>
          </cell>
          <cell r="D275" t="str">
            <v>-</v>
          </cell>
          <cell r="E275" t="str">
            <v>-</v>
          </cell>
          <cell r="F275" t="str">
            <v>-</v>
          </cell>
          <cell r="G275" t="str">
            <v>-</v>
          </cell>
          <cell r="H275" t="str">
            <v>-</v>
          </cell>
          <cell r="I275" t="str">
            <v>-</v>
          </cell>
          <cell r="J275" t="str">
            <v>-</v>
          </cell>
          <cell r="K275" t="str">
            <v>-</v>
          </cell>
          <cell r="L275" t="str">
            <v>-</v>
          </cell>
          <cell r="M275" t="str">
            <v>-</v>
          </cell>
          <cell r="N275" t="str">
            <v>-</v>
          </cell>
          <cell r="O275" t="str">
            <v>-</v>
          </cell>
          <cell r="P275" t="str">
            <v>-</v>
          </cell>
          <cell r="Q275" t="str">
            <v>-</v>
          </cell>
          <cell r="R275" t="str">
            <v>-</v>
          </cell>
          <cell r="S275" t="str">
            <v>-</v>
          </cell>
          <cell r="T275" t="str">
            <v>-</v>
          </cell>
          <cell r="U275" t="str">
            <v>-</v>
          </cell>
          <cell r="V275" t="str">
            <v>-</v>
          </cell>
          <cell r="W275" t="str">
            <v>-</v>
          </cell>
          <cell r="X275" t="str">
            <v>-</v>
          </cell>
          <cell r="Y275" t="str">
            <v>-</v>
          </cell>
          <cell r="Z275" t="str">
            <v>-</v>
          </cell>
          <cell r="AA275" t="str">
            <v>NTB</v>
          </cell>
        </row>
        <row r="276">
          <cell r="A276">
            <v>3692</v>
          </cell>
          <cell r="B276" t="str">
            <v xml:space="preserve">PORT RICHEY, CITY OF </v>
          </cell>
          <cell r="C276">
            <v>2529</v>
          </cell>
          <cell r="D276">
            <v>2620</v>
          </cell>
          <cell r="E276">
            <v>12500</v>
          </cell>
          <cell r="F276">
            <v>9843</v>
          </cell>
          <cell r="G276">
            <v>8137</v>
          </cell>
          <cell r="H276">
            <v>8137</v>
          </cell>
          <cell r="I276">
            <v>9890</v>
          </cell>
          <cell r="J276">
            <v>9890</v>
          </cell>
          <cell r="K276">
            <v>7955</v>
          </cell>
          <cell r="L276">
            <v>7692</v>
          </cell>
          <cell r="M276">
            <v>7955</v>
          </cell>
          <cell r="N276">
            <v>7955</v>
          </cell>
          <cell r="O276">
            <v>7955</v>
          </cell>
          <cell r="P276">
            <v>7955</v>
          </cell>
          <cell r="Q276">
            <v>7955</v>
          </cell>
          <cell r="R276">
            <v>8187</v>
          </cell>
          <cell r="S276">
            <v>8368</v>
          </cell>
          <cell r="T276">
            <v>8135</v>
          </cell>
          <cell r="U276">
            <v>7800</v>
          </cell>
          <cell r="V276">
            <v>8566</v>
          </cell>
          <cell r="W276">
            <v>9692</v>
          </cell>
          <cell r="X276">
            <v>9854</v>
          </cell>
          <cell r="Y276">
            <v>9221</v>
          </cell>
          <cell r="AA276" t="str">
            <v>NTB</v>
          </cell>
        </row>
        <row r="277">
          <cell r="A277">
            <v>3759</v>
          </cell>
          <cell r="B277" t="str">
            <v>SSU / PALM TERRACE</v>
          </cell>
          <cell r="C277">
            <v>690</v>
          </cell>
          <cell r="D277">
            <v>632</v>
          </cell>
          <cell r="E277">
            <v>690</v>
          </cell>
          <cell r="F277">
            <v>2978</v>
          </cell>
          <cell r="G277">
            <v>2978</v>
          </cell>
          <cell r="H277">
            <v>2978</v>
          </cell>
          <cell r="I277">
            <v>2978</v>
          </cell>
          <cell r="J277">
            <v>2978</v>
          </cell>
          <cell r="K277">
            <v>2696</v>
          </cell>
          <cell r="L277">
            <v>2745</v>
          </cell>
          <cell r="M277">
            <v>2332</v>
          </cell>
          <cell r="N277" t="str">
            <v>-</v>
          </cell>
          <cell r="O277" t="str">
            <v>-</v>
          </cell>
          <cell r="P277" t="str">
            <v>-</v>
          </cell>
          <cell r="Q277" t="str">
            <v>-</v>
          </cell>
          <cell r="R277" t="str">
            <v>-</v>
          </cell>
          <cell r="S277" t="str">
            <v>-</v>
          </cell>
          <cell r="T277" t="str">
            <v>-</v>
          </cell>
          <cell r="U277" t="str">
            <v>-</v>
          </cell>
          <cell r="V277" t="str">
            <v>-</v>
          </cell>
          <cell r="W277" t="str">
            <v>-</v>
          </cell>
          <cell r="X277" t="str">
            <v>-</v>
          </cell>
          <cell r="Y277" t="str">
            <v>-</v>
          </cell>
          <cell r="Z277" t="str">
            <v>-</v>
          </cell>
          <cell r="AA277" t="str">
            <v>NTB</v>
          </cell>
        </row>
        <row r="278">
          <cell r="A278">
            <v>3761</v>
          </cell>
          <cell r="B278" t="str">
            <v>PASCO CO. UTIL. / SHADOW RIDGE</v>
          </cell>
          <cell r="C278">
            <v>1400</v>
          </cell>
          <cell r="D278" t="str">
            <v>-</v>
          </cell>
          <cell r="E278" t="str">
            <v>-</v>
          </cell>
          <cell r="F278" t="str">
            <v>-</v>
          </cell>
          <cell r="G278" t="str">
            <v>-</v>
          </cell>
          <cell r="H278" t="str">
            <v>-</v>
          </cell>
          <cell r="I278" t="str">
            <v>-</v>
          </cell>
          <cell r="J278" t="str">
            <v>-</v>
          </cell>
          <cell r="K278" t="str">
            <v>-</v>
          </cell>
          <cell r="L278" t="str">
            <v>-</v>
          </cell>
          <cell r="M278" t="str">
            <v>-</v>
          </cell>
          <cell r="N278" t="str">
            <v>-</v>
          </cell>
          <cell r="O278" t="str">
            <v>-</v>
          </cell>
          <cell r="P278" t="str">
            <v>-</v>
          </cell>
          <cell r="Q278" t="str">
            <v>-</v>
          </cell>
          <cell r="R278" t="str">
            <v>-</v>
          </cell>
          <cell r="S278" t="str">
            <v>-</v>
          </cell>
          <cell r="T278" t="str">
            <v>-</v>
          </cell>
          <cell r="U278" t="str">
            <v>-</v>
          </cell>
          <cell r="V278" t="str">
            <v>-</v>
          </cell>
          <cell r="W278" t="str">
            <v>-</v>
          </cell>
          <cell r="X278" t="str">
            <v>-</v>
          </cell>
          <cell r="Y278" t="str">
            <v>-</v>
          </cell>
          <cell r="Z278" t="str">
            <v>-</v>
          </cell>
          <cell r="AA278" t="str">
            <v>NTB</v>
          </cell>
        </row>
        <row r="279">
          <cell r="A279">
            <v>4057</v>
          </cell>
          <cell r="B279" t="str">
            <v>PASCO CO. UTIL. / BEACON WOODS</v>
          </cell>
          <cell r="C279">
            <v>8400</v>
          </cell>
          <cell r="D279" t="str">
            <v>-</v>
          </cell>
          <cell r="E279" t="str">
            <v>-</v>
          </cell>
          <cell r="F279" t="str">
            <v>-</v>
          </cell>
          <cell r="G279" t="str">
            <v>-</v>
          </cell>
          <cell r="H279" t="str">
            <v>-</v>
          </cell>
          <cell r="I279" t="str">
            <v>-</v>
          </cell>
          <cell r="J279" t="str">
            <v>-</v>
          </cell>
          <cell r="K279" t="str">
            <v>-</v>
          </cell>
          <cell r="L279" t="str">
            <v>-</v>
          </cell>
          <cell r="M279" t="str">
            <v>-</v>
          </cell>
          <cell r="N279" t="str">
            <v>-</v>
          </cell>
          <cell r="O279" t="str">
            <v>-</v>
          </cell>
          <cell r="P279" t="str">
            <v>-</v>
          </cell>
          <cell r="Q279" t="str">
            <v>-</v>
          </cell>
          <cell r="R279" t="str">
            <v>-</v>
          </cell>
          <cell r="S279" t="str">
            <v>-</v>
          </cell>
          <cell r="T279" t="str">
            <v>-</v>
          </cell>
          <cell r="U279" t="str">
            <v>-</v>
          </cell>
          <cell r="V279" t="str">
            <v>-</v>
          </cell>
          <cell r="W279" t="str">
            <v>-</v>
          </cell>
          <cell r="X279" t="str">
            <v>-</v>
          </cell>
          <cell r="Y279" t="str">
            <v>-</v>
          </cell>
          <cell r="Z279" t="str">
            <v>-</v>
          </cell>
          <cell r="AA279" t="str">
            <v>NTB</v>
          </cell>
        </row>
        <row r="280">
          <cell r="A280">
            <v>4269</v>
          </cell>
          <cell r="B280" t="str">
            <v>PASCO CO. UTIL. / COL. HILL SUBD.</v>
          </cell>
          <cell r="C280">
            <v>3800</v>
          </cell>
          <cell r="D280" t="str">
            <v>-</v>
          </cell>
          <cell r="E280" t="str">
            <v>-</v>
          </cell>
          <cell r="F280" t="str">
            <v>-</v>
          </cell>
          <cell r="G280" t="str">
            <v>-</v>
          </cell>
          <cell r="H280" t="str">
            <v>-</v>
          </cell>
          <cell r="I280" t="str">
            <v>-</v>
          </cell>
          <cell r="J280" t="str">
            <v>-</v>
          </cell>
          <cell r="K280" t="str">
            <v>-</v>
          </cell>
          <cell r="L280" t="str">
            <v>-</v>
          </cell>
          <cell r="M280" t="str">
            <v>-</v>
          </cell>
          <cell r="N280" t="str">
            <v>-</v>
          </cell>
          <cell r="O280" t="str">
            <v>-</v>
          </cell>
          <cell r="P280" t="str">
            <v>-</v>
          </cell>
          <cell r="Q280" t="str">
            <v>-</v>
          </cell>
          <cell r="R280" t="str">
            <v>-</v>
          </cell>
          <cell r="S280" t="str">
            <v>-</v>
          </cell>
          <cell r="T280" t="str">
            <v>-</v>
          </cell>
          <cell r="U280" t="str">
            <v>-</v>
          </cell>
          <cell r="V280" t="str">
            <v>-</v>
          </cell>
          <cell r="W280" t="str">
            <v>-</v>
          </cell>
          <cell r="X280" t="str">
            <v>-</v>
          </cell>
          <cell r="Y280" t="str">
            <v>-</v>
          </cell>
          <cell r="Z280" t="str">
            <v>-</v>
          </cell>
          <cell r="AA280" t="str">
            <v>NTB</v>
          </cell>
        </row>
        <row r="281">
          <cell r="A281">
            <v>4271</v>
          </cell>
          <cell r="B281" t="str">
            <v>PASCO CO. UTIL. / GULF HIGHLANDS</v>
          </cell>
          <cell r="C281">
            <v>2313</v>
          </cell>
          <cell r="D281" t="str">
            <v>-</v>
          </cell>
          <cell r="E281" t="str">
            <v>-</v>
          </cell>
          <cell r="F281" t="str">
            <v>-</v>
          </cell>
          <cell r="G281" t="str">
            <v>-</v>
          </cell>
          <cell r="H281" t="str">
            <v>-</v>
          </cell>
          <cell r="I281" t="str">
            <v>-</v>
          </cell>
          <cell r="J281" t="str">
            <v>-</v>
          </cell>
          <cell r="K281" t="str">
            <v>-</v>
          </cell>
          <cell r="L281" t="str">
            <v>-</v>
          </cell>
          <cell r="M281" t="str">
            <v>-</v>
          </cell>
          <cell r="N281" t="str">
            <v>-</v>
          </cell>
          <cell r="O281" t="str">
            <v>-</v>
          </cell>
          <cell r="P281" t="str">
            <v>-</v>
          </cell>
          <cell r="Q281" t="str">
            <v>-</v>
          </cell>
          <cell r="R281" t="str">
            <v>-</v>
          </cell>
          <cell r="S281" t="str">
            <v>-</v>
          </cell>
          <cell r="T281" t="str">
            <v>-</v>
          </cell>
          <cell r="U281" t="str">
            <v>-</v>
          </cell>
          <cell r="V281" t="str">
            <v>-</v>
          </cell>
          <cell r="W281" t="str">
            <v>-</v>
          </cell>
          <cell r="X281" t="str">
            <v>-</v>
          </cell>
          <cell r="Y281" t="str">
            <v>-</v>
          </cell>
          <cell r="Z281" t="str">
            <v>-</v>
          </cell>
          <cell r="AA281" t="str">
            <v>NTB</v>
          </cell>
        </row>
        <row r="282">
          <cell r="A282">
            <v>4290</v>
          </cell>
          <cell r="B282" t="str">
            <v>TAMPA BAY WATER / CROSS BAR</v>
          </cell>
          <cell r="C282" t="str">
            <v>-</v>
          </cell>
          <cell r="D282" t="str">
            <v>-</v>
          </cell>
          <cell r="E282" t="str">
            <v>-</v>
          </cell>
          <cell r="F282" t="str">
            <v>-</v>
          </cell>
          <cell r="G282" t="str">
            <v>-</v>
          </cell>
          <cell r="H282" t="str">
            <v>-</v>
          </cell>
          <cell r="I282" t="str">
            <v>-</v>
          </cell>
          <cell r="J282" t="str">
            <v>-</v>
          </cell>
          <cell r="K282" t="str">
            <v>-</v>
          </cell>
          <cell r="L282" t="str">
            <v>-</v>
          </cell>
          <cell r="M282" t="str">
            <v>-</v>
          </cell>
          <cell r="N282" t="str">
            <v>-</v>
          </cell>
          <cell r="O282" t="str">
            <v>-</v>
          </cell>
          <cell r="P282" t="str">
            <v>-</v>
          </cell>
          <cell r="Q282" t="str">
            <v>-</v>
          </cell>
          <cell r="R282" t="str">
            <v>-</v>
          </cell>
          <cell r="S282" t="str">
            <v>-</v>
          </cell>
          <cell r="T282" t="str">
            <v>-</v>
          </cell>
          <cell r="U282" t="str">
            <v>-</v>
          </cell>
          <cell r="V282" t="str">
            <v>-</v>
          </cell>
          <cell r="W282" t="str">
            <v>-</v>
          </cell>
          <cell r="X282" t="str">
            <v>-</v>
          </cell>
          <cell r="Y282" t="str">
            <v>-</v>
          </cell>
          <cell r="Z282" t="str">
            <v>-</v>
          </cell>
          <cell r="AA282" t="str">
            <v>NTB</v>
          </cell>
        </row>
        <row r="283">
          <cell r="A283">
            <v>4446</v>
          </cell>
          <cell r="B283" t="str">
            <v>TAMPA BAY WATER / STARKEY</v>
          </cell>
          <cell r="C283" t="str">
            <v>-</v>
          </cell>
          <cell r="D283" t="str">
            <v>-</v>
          </cell>
          <cell r="E283" t="str">
            <v>-</v>
          </cell>
          <cell r="F283" t="str">
            <v>-</v>
          </cell>
          <cell r="G283" t="str">
            <v>-</v>
          </cell>
          <cell r="H283" t="str">
            <v>-</v>
          </cell>
          <cell r="I283" t="str">
            <v>-</v>
          </cell>
          <cell r="J283" t="str">
            <v>-</v>
          </cell>
          <cell r="K283" t="str">
            <v>-</v>
          </cell>
          <cell r="L283" t="str">
            <v>-</v>
          </cell>
          <cell r="M283" t="str">
            <v>-</v>
          </cell>
          <cell r="N283" t="str">
            <v>-</v>
          </cell>
          <cell r="O283" t="str">
            <v>-</v>
          </cell>
          <cell r="P283" t="str">
            <v>-</v>
          </cell>
          <cell r="Q283" t="str">
            <v>-</v>
          </cell>
          <cell r="R283" t="str">
            <v>-</v>
          </cell>
          <cell r="S283" t="str">
            <v>-</v>
          </cell>
          <cell r="T283" t="str">
            <v>-</v>
          </cell>
          <cell r="U283" t="str">
            <v>-</v>
          </cell>
          <cell r="V283" t="str">
            <v>-</v>
          </cell>
          <cell r="W283" t="str">
            <v>-</v>
          </cell>
          <cell r="X283" t="str">
            <v>-</v>
          </cell>
          <cell r="Y283" t="str">
            <v>-</v>
          </cell>
          <cell r="Z283" t="str">
            <v>-</v>
          </cell>
          <cell r="AA283" t="str">
            <v>NTB</v>
          </cell>
        </row>
        <row r="284">
          <cell r="A284">
            <v>4550</v>
          </cell>
          <cell r="B284" t="str">
            <v xml:space="preserve">SAN ANTONIO, CITY OF            </v>
          </cell>
          <cell r="C284">
            <v>650</v>
          </cell>
          <cell r="D284">
            <v>642</v>
          </cell>
          <cell r="E284">
            <v>750</v>
          </cell>
          <cell r="F284">
            <v>650</v>
          </cell>
          <cell r="G284">
            <v>776</v>
          </cell>
          <cell r="H284">
            <v>760</v>
          </cell>
          <cell r="I284">
            <v>760</v>
          </cell>
          <cell r="J284">
            <v>760</v>
          </cell>
          <cell r="K284">
            <v>786</v>
          </cell>
          <cell r="L284">
            <v>776</v>
          </cell>
          <cell r="M284">
            <v>793</v>
          </cell>
          <cell r="N284">
            <v>810</v>
          </cell>
          <cell r="O284">
            <v>739</v>
          </cell>
          <cell r="P284">
            <v>751</v>
          </cell>
          <cell r="Q284">
            <v>765</v>
          </cell>
          <cell r="R284">
            <v>896</v>
          </cell>
          <cell r="S284">
            <v>900</v>
          </cell>
          <cell r="T284">
            <v>900</v>
          </cell>
          <cell r="U284">
            <v>900</v>
          </cell>
          <cell r="V284">
            <v>900</v>
          </cell>
          <cell r="W284">
            <v>1000</v>
          </cell>
          <cell r="X284">
            <v>1000</v>
          </cell>
          <cell r="Y284">
            <v>1000</v>
          </cell>
          <cell r="AA284" t="str">
            <v>NTB</v>
          </cell>
        </row>
        <row r="285">
          <cell r="A285">
            <v>4668</v>
          </cell>
          <cell r="B285" t="str">
            <v>UTILITIES, INC. OF FL</v>
          </cell>
          <cell r="C285">
            <v>1120</v>
          </cell>
          <cell r="D285">
            <v>1206</v>
          </cell>
          <cell r="E285">
            <v>2016</v>
          </cell>
          <cell r="F285">
            <v>1265</v>
          </cell>
          <cell r="G285">
            <v>1263</v>
          </cell>
          <cell r="H285">
            <v>1268</v>
          </cell>
          <cell r="I285">
            <v>1275</v>
          </cell>
          <cell r="J285">
            <v>1275</v>
          </cell>
          <cell r="K285">
            <v>1260</v>
          </cell>
          <cell r="L285">
            <v>1255</v>
          </cell>
          <cell r="M285">
            <v>1283</v>
          </cell>
          <cell r="N285" t="str">
            <v>-</v>
          </cell>
          <cell r="O285">
            <v>1266</v>
          </cell>
          <cell r="P285">
            <v>1288</v>
          </cell>
          <cell r="Q285">
            <v>1275</v>
          </cell>
          <cell r="R285">
            <v>1312</v>
          </cell>
          <cell r="S285">
            <v>1268</v>
          </cell>
          <cell r="T285">
            <v>1295</v>
          </cell>
          <cell r="U285">
            <v>1480</v>
          </cell>
          <cell r="V285">
            <v>1480</v>
          </cell>
          <cell r="W285">
            <v>1478</v>
          </cell>
          <cell r="X285">
            <v>1478</v>
          </cell>
          <cell r="Y285">
            <v>1678</v>
          </cell>
          <cell r="AA285" t="str">
            <v>NTB</v>
          </cell>
        </row>
        <row r="286">
          <cell r="A286">
            <v>4669</v>
          </cell>
          <cell r="B286" t="str">
            <v xml:space="preserve">HUDSON WATER WORKS INC.         </v>
          </cell>
          <cell r="C286">
            <v>4500</v>
          </cell>
          <cell r="D286">
            <v>5000</v>
          </cell>
          <cell r="E286">
            <v>4800</v>
          </cell>
          <cell r="F286">
            <v>4324</v>
          </cell>
          <cell r="G286">
            <v>4324</v>
          </cell>
          <cell r="H286">
            <v>4324</v>
          </cell>
          <cell r="I286">
            <v>4324</v>
          </cell>
          <cell r="J286">
            <v>4324</v>
          </cell>
          <cell r="K286">
            <v>5646</v>
          </cell>
          <cell r="L286">
            <v>5816</v>
          </cell>
          <cell r="M286">
            <v>5922</v>
          </cell>
          <cell r="N286">
            <v>6016</v>
          </cell>
          <cell r="O286">
            <v>6130</v>
          </cell>
          <cell r="P286">
            <v>7451</v>
          </cell>
          <cell r="Q286">
            <v>7590</v>
          </cell>
          <cell r="R286">
            <v>6241</v>
          </cell>
          <cell r="S286">
            <v>6258</v>
          </cell>
          <cell r="T286">
            <v>6419.4564</v>
          </cell>
          <cell r="U286">
            <v>7461</v>
          </cell>
          <cell r="V286">
            <v>7500</v>
          </cell>
          <cell r="W286">
            <v>7598</v>
          </cell>
          <cell r="X286">
            <v>7599</v>
          </cell>
          <cell r="Y286">
            <v>7600</v>
          </cell>
          <cell r="AA286" t="str">
            <v>NTB</v>
          </cell>
        </row>
        <row r="287">
          <cell r="A287">
            <v>4701</v>
          </cell>
          <cell r="B287" t="str">
            <v>PASCO CO. UTIL. / LAVILLA GARDEN</v>
          </cell>
          <cell r="C287">
            <v>1120</v>
          </cell>
          <cell r="D287" t="str">
            <v>-</v>
          </cell>
          <cell r="E287" t="str">
            <v>-</v>
          </cell>
          <cell r="F287" t="str">
            <v>-</v>
          </cell>
          <cell r="G287" t="str">
            <v>-</v>
          </cell>
          <cell r="H287" t="str">
            <v>-</v>
          </cell>
          <cell r="I287" t="str">
            <v>-</v>
          </cell>
          <cell r="J287" t="str">
            <v>-</v>
          </cell>
          <cell r="K287" t="str">
            <v>-</v>
          </cell>
          <cell r="L287" t="str">
            <v>-</v>
          </cell>
          <cell r="M287" t="str">
            <v>-</v>
          </cell>
          <cell r="N287" t="str">
            <v>-</v>
          </cell>
          <cell r="O287" t="str">
            <v>-</v>
          </cell>
          <cell r="P287" t="str">
            <v>-</v>
          </cell>
          <cell r="Q287" t="str">
            <v>-</v>
          </cell>
          <cell r="R287" t="str">
            <v>-</v>
          </cell>
          <cell r="S287" t="str">
            <v>-</v>
          </cell>
          <cell r="T287" t="str">
            <v>-</v>
          </cell>
          <cell r="U287" t="str">
            <v>-</v>
          </cell>
          <cell r="V287" t="str">
            <v>-</v>
          </cell>
          <cell r="W287" t="str">
            <v>-</v>
          </cell>
          <cell r="X287" t="str">
            <v>-</v>
          </cell>
          <cell r="Y287" t="str">
            <v>-</v>
          </cell>
          <cell r="Z287" t="str">
            <v>-</v>
          </cell>
          <cell r="AA287" t="str">
            <v>NTB</v>
          </cell>
        </row>
        <row r="288">
          <cell r="A288">
            <v>4702</v>
          </cell>
          <cell r="B288" t="str">
            <v>PASCO CO. UTIL. / HOLIDAY GARDEN</v>
          </cell>
          <cell r="C288">
            <v>1790</v>
          </cell>
          <cell r="D288" t="str">
            <v>-</v>
          </cell>
          <cell r="E288" t="str">
            <v>-</v>
          </cell>
          <cell r="F288" t="str">
            <v>-</v>
          </cell>
          <cell r="G288" t="str">
            <v>-</v>
          </cell>
          <cell r="H288" t="str">
            <v>-</v>
          </cell>
          <cell r="I288" t="str">
            <v>-</v>
          </cell>
          <cell r="J288" t="str">
            <v>-</v>
          </cell>
          <cell r="K288" t="str">
            <v>-</v>
          </cell>
          <cell r="L288" t="str">
            <v>-</v>
          </cell>
          <cell r="M288" t="str">
            <v>-</v>
          </cell>
          <cell r="N288" t="str">
            <v>-</v>
          </cell>
          <cell r="O288" t="str">
            <v>-</v>
          </cell>
          <cell r="P288" t="str">
            <v>-</v>
          </cell>
          <cell r="Q288" t="str">
            <v>-</v>
          </cell>
          <cell r="R288" t="str">
            <v>-</v>
          </cell>
          <cell r="S288" t="str">
            <v>-</v>
          </cell>
          <cell r="T288" t="str">
            <v>-</v>
          </cell>
          <cell r="U288" t="str">
            <v>-</v>
          </cell>
          <cell r="V288" t="str">
            <v>-</v>
          </cell>
          <cell r="W288" t="str">
            <v>-</v>
          </cell>
          <cell r="X288" t="str">
            <v>-</v>
          </cell>
          <cell r="Y288" t="str">
            <v>-</v>
          </cell>
          <cell r="Z288" t="str">
            <v>-</v>
          </cell>
          <cell r="AA288" t="str">
            <v>NTB</v>
          </cell>
        </row>
        <row r="289">
          <cell r="A289">
            <v>4734</v>
          </cell>
          <cell r="B289" t="str">
            <v xml:space="preserve">NEW PORT RICHEY, CITY OF        </v>
          </cell>
          <cell r="C289" t="str">
            <v>-</v>
          </cell>
          <cell r="D289">
            <v>20113</v>
          </cell>
          <cell r="E289" t="str">
            <v>-</v>
          </cell>
          <cell r="F289" t="str">
            <v>-</v>
          </cell>
          <cell r="G289" t="str">
            <v>-</v>
          </cell>
          <cell r="H289" t="str">
            <v>-</v>
          </cell>
          <cell r="I289" t="str">
            <v>-</v>
          </cell>
          <cell r="J289" t="str">
            <v>-</v>
          </cell>
          <cell r="K289">
            <v>23630</v>
          </cell>
          <cell r="L289">
            <v>23900</v>
          </cell>
          <cell r="M289">
            <v>24387</v>
          </cell>
          <cell r="N289">
            <v>27330</v>
          </cell>
          <cell r="O289">
            <v>27466</v>
          </cell>
          <cell r="P289">
            <v>27906</v>
          </cell>
          <cell r="Q289">
            <v>28072</v>
          </cell>
          <cell r="R289">
            <v>29316</v>
          </cell>
          <cell r="S289">
            <v>29744</v>
          </cell>
          <cell r="T289">
            <v>29744</v>
          </cell>
          <cell r="U289">
            <v>29150</v>
          </cell>
          <cell r="V289">
            <v>29500</v>
          </cell>
          <cell r="W289">
            <v>29825</v>
          </cell>
          <cell r="X289">
            <v>30220</v>
          </cell>
          <cell r="Y289">
            <v>29101</v>
          </cell>
          <cell r="AA289" t="str">
            <v>NTB</v>
          </cell>
        </row>
        <row r="290">
          <cell r="A290">
            <v>4738</v>
          </cell>
          <cell r="B290" t="str">
            <v>LK. MARINETTE MOB. HOMES</v>
          </cell>
          <cell r="C290">
            <v>20</v>
          </cell>
          <cell r="D290" t="str">
            <v>-</v>
          </cell>
          <cell r="E290" t="str">
            <v>-</v>
          </cell>
          <cell r="F290" t="str">
            <v>-</v>
          </cell>
          <cell r="G290" t="str">
            <v>-</v>
          </cell>
          <cell r="H290" t="str">
            <v>-</v>
          </cell>
          <cell r="I290" t="str">
            <v>-</v>
          </cell>
          <cell r="J290" t="str">
            <v>-</v>
          </cell>
          <cell r="K290" t="str">
            <v>-</v>
          </cell>
          <cell r="L290" t="str">
            <v>-</v>
          </cell>
          <cell r="M290" t="str">
            <v>-</v>
          </cell>
          <cell r="N290" t="str">
            <v>-</v>
          </cell>
          <cell r="O290" t="str">
            <v>-</v>
          </cell>
          <cell r="P290" t="str">
            <v>-</v>
          </cell>
          <cell r="Q290" t="str">
            <v>-</v>
          </cell>
          <cell r="R290" t="str">
            <v>-</v>
          </cell>
          <cell r="S290" t="str">
            <v>-</v>
          </cell>
          <cell r="T290" t="str">
            <v>-</v>
          </cell>
          <cell r="U290" t="str">
            <v>-</v>
          </cell>
          <cell r="V290" t="str">
            <v>-</v>
          </cell>
          <cell r="W290" t="str">
            <v>-</v>
          </cell>
          <cell r="X290" t="str">
            <v>-</v>
          </cell>
          <cell r="Y290" t="str">
            <v>-</v>
          </cell>
          <cell r="Z290" t="str">
            <v>-</v>
          </cell>
          <cell r="AA290" t="str">
            <v>NTB</v>
          </cell>
        </row>
        <row r="291">
          <cell r="A291">
            <v>4837</v>
          </cell>
          <cell r="B291" t="str">
            <v xml:space="preserve">ZEPHYRHILLS MHP    </v>
          </cell>
          <cell r="C291" t="str">
            <v>-</v>
          </cell>
          <cell r="D291" t="str">
            <v>-</v>
          </cell>
          <cell r="E291" t="str">
            <v>-</v>
          </cell>
          <cell r="F291">
            <v>651</v>
          </cell>
          <cell r="G291" t="str">
            <v>-</v>
          </cell>
          <cell r="H291" t="str">
            <v>-</v>
          </cell>
          <cell r="I291" t="str">
            <v>-</v>
          </cell>
          <cell r="J291" t="str">
            <v>-</v>
          </cell>
          <cell r="K291" t="str">
            <v>-</v>
          </cell>
          <cell r="L291" t="str">
            <v>-</v>
          </cell>
          <cell r="M291" t="str">
            <v>-</v>
          </cell>
          <cell r="N291" t="str">
            <v>-</v>
          </cell>
          <cell r="O291" t="str">
            <v>-</v>
          </cell>
          <cell r="P291" t="str">
            <v>-</v>
          </cell>
          <cell r="Q291" t="str">
            <v>-</v>
          </cell>
          <cell r="R291" t="str">
            <v>-</v>
          </cell>
          <cell r="S291" t="str">
            <v>-</v>
          </cell>
          <cell r="T291" t="str">
            <v>-</v>
          </cell>
          <cell r="U291" t="str">
            <v>-</v>
          </cell>
          <cell r="V291" t="str">
            <v>-</v>
          </cell>
          <cell r="W291" t="str">
            <v>-</v>
          </cell>
          <cell r="X291" t="str">
            <v>-</v>
          </cell>
          <cell r="Y291" t="str">
            <v>-</v>
          </cell>
          <cell r="Z291" t="str">
            <v>-</v>
          </cell>
          <cell r="AA291" t="str">
            <v>NTB</v>
          </cell>
        </row>
        <row r="292">
          <cell r="A292">
            <v>5245</v>
          </cell>
          <cell r="B292" t="str">
            <v>PASCO CO / WILLIAM / SOUTHEAST #1</v>
          </cell>
          <cell r="C292">
            <v>440</v>
          </cell>
          <cell r="D292">
            <v>500</v>
          </cell>
          <cell r="E292">
            <v>540</v>
          </cell>
          <cell r="F292">
            <v>291</v>
          </cell>
          <cell r="G292">
            <v>1290</v>
          </cell>
          <cell r="H292" t="str">
            <v>-</v>
          </cell>
          <cell r="I292" t="str">
            <v>-</v>
          </cell>
          <cell r="J292" t="str">
            <v>-</v>
          </cell>
          <cell r="K292" t="str">
            <v>-</v>
          </cell>
          <cell r="L292" t="str">
            <v>-</v>
          </cell>
          <cell r="M292" t="str">
            <v>-</v>
          </cell>
          <cell r="N292">
            <v>3325</v>
          </cell>
          <cell r="O292">
            <v>3388</v>
          </cell>
          <cell r="P292">
            <v>5200</v>
          </cell>
          <cell r="Q292">
            <v>5200</v>
          </cell>
          <cell r="R292">
            <v>5656</v>
          </cell>
          <cell r="S292" t="str">
            <v>-</v>
          </cell>
          <cell r="T292" t="str">
            <v>-</v>
          </cell>
          <cell r="U292" t="str">
            <v>-</v>
          </cell>
          <cell r="V292" t="str">
            <v>-</v>
          </cell>
          <cell r="W292" t="str">
            <v>-</v>
          </cell>
          <cell r="X292" t="str">
            <v>-</v>
          </cell>
          <cell r="Y292" t="str">
            <v>-</v>
          </cell>
          <cell r="Z292" t="str">
            <v>-</v>
          </cell>
          <cell r="AA292" t="str">
            <v>NTB</v>
          </cell>
        </row>
        <row r="293">
          <cell r="A293">
            <v>5953</v>
          </cell>
          <cell r="B293" t="str">
            <v>HACIENDA VILLAGE</v>
          </cell>
          <cell r="C293">
            <v>900</v>
          </cell>
          <cell r="D293">
            <v>960</v>
          </cell>
          <cell r="E293">
            <v>960</v>
          </cell>
          <cell r="F293">
            <v>660</v>
          </cell>
          <cell r="G293">
            <v>708</v>
          </cell>
          <cell r="H293">
            <v>556</v>
          </cell>
          <cell r="I293">
            <v>1031</v>
          </cell>
          <cell r="J293">
            <v>1031</v>
          </cell>
          <cell r="K293">
            <v>782</v>
          </cell>
          <cell r="L293">
            <v>491</v>
          </cell>
          <cell r="M293">
            <v>502</v>
          </cell>
          <cell r="N293" t="str">
            <v>-</v>
          </cell>
          <cell r="O293" t="str">
            <v>-</v>
          </cell>
          <cell r="P293" t="str">
            <v>-</v>
          </cell>
          <cell r="Q293" t="str">
            <v>-</v>
          </cell>
          <cell r="R293" t="str">
            <v>-</v>
          </cell>
          <cell r="S293" t="str">
            <v>-</v>
          </cell>
          <cell r="T293" t="str">
            <v>-</v>
          </cell>
          <cell r="U293" t="str">
            <v>-</v>
          </cell>
          <cell r="V293" t="str">
            <v>-</v>
          </cell>
          <cell r="W293" t="str">
            <v>-</v>
          </cell>
          <cell r="X293" t="str">
            <v>-</v>
          </cell>
          <cell r="Y293" t="str">
            <v>-</v>
          </cell>
          <cell r="Z293" t="str">
            <v>-</v>
          </cell>
          <cell r="AA293" t="str">
            <v>NTB</v>
          </cell>
        </row>
        <row r="294">
          <cell r="A294">
            <v>5956</v>
          </cell>
          <cell r="B294" t="str">
            <v>PASCO CO. UTIL. / BRIARWOOD</v>
          </cell>
          <cell r="C294">
            <v>350</v>
          </cell>
          <cell r="D294" t="str">
            <v>-</v>
          </cell>
          <cell r="E294" t="str">
            <v>-</v>
          </cell>
          <cell r="F294" t="str">
            <v>-</v>
          </cell>
          <cell r="G294" t="str">
            <v>-</v>
          </cell>
          <cell r="H294" t="str">
            <v>-</v>
          </cell>
          <cell r="I294" t="str">
            <v>-</v>
          </cell>
          <cell r="J294" t="str">
            <v>-</v>
          </cell>
          <cell r="K294" t="str">
            <v>-</v>
          </cell>
          <cell r="L294" t="str">
            <v>-</v>
          </cell>
          <cell r="M294" t="str">
            <v>-</v>
          </cell>
          <cell r="N294" t="str">
            <v>-</v>
          </cell>
          <cell r="O294" t="str">
            <v>-</v>
          </cell>
          <cell r="P294" t="str">
            <v>-</v>
          </cell>
          <cell r="Q294" t="str">
            <v>-</v>
          </cell>
          <cell r="R294" t="str">
            <v>-</v>
          </cell>
          <cell r="S294" t="str">
            <v>-</v>
          </cell>
          <cell r="T294" t="str">
            <v>-</v>
          </cell>
          <cell r="U294" t="str">
            <v>-</v>
          </cell>
          <cell r="V294" t="str">
            <v>-</v>
          </cell>
          <cell r="W294" t="str">
            <v>-</v>
          </cell>
          <cell r="X294" t="str">
            <v>-</v>
          </cell>
          <cell r="Y294" t="str">
            <v>-</v>
          </cell>
          <cell r="Z294" t="str">
            <v>-</v>
          </cell>
          <cell r="AA294" t="str">
            <v>NTB</v>
          </cell>
        </row>
        <row r="295">
          <cell r="A295">
            <v>6009</v>
          </cell>
          <cell r="B295" t="str">
            <v>PASCO CO / JOYLAN</v>
          </cell>
          <cell r="C295">
            <v>94</v>
          </cell>
          <cell r="D295">
            <v>90</v>
          </cell>
          <cell r="E295">
            <v>94</v>
          </cell>
          <cell r="F295">
            <v>83</v>
          </cell>
          <cell r="G295">
            <v>80</v>
          </cell>
          <cell r="H295" t="str">
            <v>-</v>
          </cell>
          <cell r="I295" t="str">
            <v>-</v>
          </cell>
          <cell r="J295" t="str">
            <v>-</v>
          </cell>
          <cell r="K295" t="str">
            <v>-</v>
          </cell>
          <cell r="L295" t="str">
            <v>-</v>
          </cell>
          <cell r="M295" t="str">
            <v>-</v>
          </cell>
          <cell r="N295" t="str">
            <v>-</v>
          </cell>
          <cell r="O295" t="str">
            <v>-</v>
          </cell>
          <cell r="P295" t="str">
            <v>-</v>
          </cell>
          <cell r="Q295" t="str">
            <v>-</v>
          </cell>
          <cell r="R295" t="str">
            <v>-</v>
          </cell>
          <cell r="S295" t="str">
            <v>-</v>
          </cell>
          <cell r="T295" t="str">
            <v>-</v>
          </cell>
          <cell r="U295" t="str">
            <v>-</v>
          </cell>
          <cell r="V295" t="str">
            <v>-</v>
          </cell>
          <cell r="W295" t="str">
            <v>-</v>
          </cell>
          <cell r="X295" t="str">
            <v>-</v>
          </cell>
          <cell r="Y295" t="str">
            <v>-</v>
          </cell>
          <cell r="Z295" t="str">
            <v>-</v>
          </cell>
          <cell r="AA295" t="str">
            <v>NTB</v>
          </cell>
        </row>
        <row r="296">
          <cell r="A296">
            <v>6010</v>
          </cell>
          <cell r="B296" t="str">
            <v>PASCO CO / PASADENA SHORES</v>
          </cell>
          <cell r="C296">
            <v>60</v>
          </cell>
          <cell r="D296">
            <v>70</v>
          </cell>
          <cell r="E296">
            <v>73</v>
          </cell>
          <cell r="F296">
            <v>115</v>
          </cell>
          <cell r="G296">
            <v>98</v>
          </cell>
          <cell r="H296" t="str">
            <v>-</v>
          </cell>
          <cell r="I296" t="str">
            <v>-</v>
          </cell>
          <cell r="J296" t="str">
            <v>-</v>
          </cell>
          <cell r="K296" t="str">
            <v>-</v>
          </cell>
          <cell r="L296" t="str">
            <v>-</v>
          </cell>
          <cell r="M296" t="str">
            <v>-</v>
          </cell>
          <cell r="N296" t="str">
            <v>-</v>
          </cell>
          <cell r="O296" t="str">
            <v>-</v>
          </cell>
          <cell r="P296" t="str">
            <v>-</v>
          </cell>
          <cell r="Q296" t="str">
            <v>-</v>
          </cell>
          <cell r="R296" t="str">
            <v>-</v>
          </cell>
          <cell r="S296" t="str">
            <v>-</v>
          </cell>
          <cell r="T296" t="str">
            <v>-</v>
          </cell>
          <cell r="U296" t="str">
            <v>-</v>
          </cell>
          <cell r="V296" t="str">
            <v>-</v>
          </cell>
          <cell r="W296" t="str">
            <v>-</v>
          </cell>
          <cell r="X296" t="str">
            <v>-</v>
          </cell>
          <cell r="Y296" t="str">
            <v>-</v>
          </cell>
          <cell r="Z296" t="str">
            <v>-</v>
          </cell>
          <cell r="AA296" t="str">
            <v>NTB</v>
          </cell>
        </row>
        <row r="297">
          <cell r="A297">
            <v>6011</v>
          </cell>
          <cell r="B297" t="str">
            <v>PASCO CO / HILLCREST / NORTHEAST</v>
          </cell>
          <cell r="C297">
            <v>252</v>
          </cell>
          <cell r="D297">
            <v>200</v>
          </cell>
          <cell r="E297">
            <v>558</v>
          </cell>
          <cell r="F297">
            <v>1190</v>
          </cell>
          <cell r="G297">
            <v>375</v>
          </cell>
          <cell r="H297" t="str">
            <v>-</v>
          </cell>
          <cell r="I297" t="str">
            <v>-</v>
          </cell>
          <cell r="J297" t="str">
            <v>-</v>
          </cell>
          <cell r="K297" t="str">
            <v>-</v>
          </cell>
          <cell r="L297" t="str">
            <v>-</v>
          </cell>
          <cell r="M297" t="str">
            <v>-</v>
          </cell>
          <cell r="N297" t="str">
            <v>-</v>
          </cell>
          <cell r="O297" t="str">
            <v>-</v>
          </cell>
          <cell r="P297" t="str">
            <v>-</v>
          </cell>
          <cell r="Q297" t="str">
            <v>-</v>
          </cell>
          <cell r="R297" t="str">
            <v>-</v>
          </cell>
          <cell r="S297" t="str">
            <v>-</v>
          </cell>
          <cell r="T297" t="str">
            <v>-</v>
          </cell>
          <cell r="U297" t="str">
            <v>-</v>
          </cell>
          <cell r="V297" t="str">
            <v>-</v>
          </cell>
          <cell r="W297" t="str">
            <v>-</v>
          </cell>
          <cell r="X297" t="str">
            <v>-</v>
          </cell>
          <cell r="Y297" t="str">
            <v>-</v>
          </cell>
          <cell r="Z297" t="str">
            <v>-</v>
          </cell>
          <cell r="AA297" t="str">
            <v>NTB</v>
          </cell>
        </row>
        <row r="298">
          <cell r="A298">
            <v>6012</v>
          </cell>
          <cell r="B298" t="str">
            <v>PASCO CO. UTIL. / LACOOCHEE</v>
          </cell>
          <cell r="C298">
            <v>268</v>
          </cell>
          <cell r="D298" t="str">
            <v>-</v>
          </cell>
          <cell r="E298" t="str">
            <v>-</v>
          </cell>
          <cell r="F298" t="str">
            <v>-</v>
          </cell>
          <cell r="G298" t="str">
            <v>-</v>
          </cell>
          <cell r="H298" t="str">
            <v>-</v>
          </cell>
          <cell r="I298" t="str">
            <v>-</v>
          </cell>
          <cell r="J298" t="str">
            <v>-</v>
          </cell>
          <cell r="K298" t="str">
            <v>-</v>
          </cell>
          <cell r="L298" t="str">
            <v>-</v>
          </cell>
          <cell r="M298" t="str">
            <v>-</v>
          </cell>
          <cell r="N298" t="str">
            <v>-</v>
          </cell>
          <cell r="O298" t="str">
            <v>-</v>
          </cell>
          <cell r="P298" t="str">
            <v>-</v>
          </cell>
          <cell r="Q298" t="str">
            <v>-</v>
          </cell>
          <cell r="R298" t="str">
            <v>-</v>
          </cell>
          <cell r="S298" t="str">
            <v>-</v>
          </cell>
          <cell r="T298" t="str">
            <v>-</v>
          </cell>
          <cell r="U298" t="str">
            <v>-</v>
          </cell>
          <cell r="V298" t="str">
            <v>-</v>
          </cell>
          <cell r="W298" t="str">
            <v>-</v>
          </cell>
          <cell r="X298" t="str">
            <v>-</v>
          </cell>
          <cell r="Y298" t="str">
            <v>-</v>
          </cell>
          <cell r="Z298" t="str">
            <v>-</v>
          </cell>
          <cell r="AA298" t="str">
            <v>NTB</v>
          </cell>
        </row>
        <row r="299">
          <cell r="A299">
            <v>6014</v>
          </cell>
          <cell r="B299" t="str">
            <v>PASCO CO / HICKORY HILLS</v>
          </cell>
          <cell r="C299">
            <v>323</v>
          </cell>
          <cell r="D299">
            <v>343</v>
          </cell>
          <cell r="E299">
            <v>399</v>
          </cell>
          <cell r="F299">
            <v>223</v>
          </cell>
          <cell r="G299">
            <v>296</v>
          </cell>
          <cell r="H299" t="str">
            <v>-</v>
          </cell>
          <cell r="I299" t="str">
            <v>-</v>
          </cell>
          <cell r="J299" t="str">
            <v>-</v>
          </cell>
          <cell r="K299" t="str">
            <v>-</v>
          </cell>
          <cell r="L299" t="str">
            <v>-</v>
          </cell>
          <cell r="M299" t="str">
            <v>-</v>
          </cell>
          <cell r="N299" t="str">
            <v>-</v>
          </cell>
          <cell r="O299" t="str">
            <v>-</v>
          </cell>
          <cell r="P299" t="str">
            <v>-</v>
          </cell>
          <cell r="Q299" t="str">
            <v>-</v>
          </cell>
          <cell r="R299" t="str">
            <v>-</v>
          </cell>
          <cell r="S299" t="str">
            <v>-</v>
          </cell>
          <cell r="T299" t="str">
            <v>-</v>
          </cell>
          <cell r="U299" t="str">
            <v>-</v>
          </cell>
          <cell r="V299" t="str">
            <v>-</v>
          </cell>
          <cell r="W299" t="str">
            <v>-</v>
          </cell>
          <cell r="X299" t="str">
            <v>-</v>
          </cell>
          <cell r="Y299" t="str">
            <v>-</v>
          </cell>
          <cell r="Z299" t="str">
            <v>-</v>
          </cell>
          <cell r="AA299" t="str">
            <v>NTB</v>
          </cell>
        </row>
        <row r="300">
          <cell r="A300">
            <v>6027</v>
          </cell>
          <cell r="B300" t="str">
            <v>PASCO CO / Z-GROVES / SOUTHEAST # 2</v>
          </cell>
          <cell r="C300" t="str">
            <v>-</v>
          </cell>
          <cell r="D300" t="str">
            <v>-</v>
          </cell>
          <cell r="E300" t="str">
            <v>-</v>
          </cell>
          <cell r="F300" t="str">
            <v>-</v>
          </cell>
          <cell r="G300">
            <v>220</v>
          </cell>
          <cell r="H300">
            <v>317</v>
          </cell>
          <cell r="I300" t="str">
            <v>-</v>
          </cell>
          <cell r="J300" t="str">
            <v>-</v>
          </cell>
          <cell r="K300" t="str">
            <v>-</v>
          </cell>
          <cell r="L300" t="str">
            <v>-</v>
          </cell>
          <cell r="M300" t="str">
            <v>-</v>
          </cell>
          <cell r="N300" t="str">
            <v>-</v>
          </cell>
          <cell r="O300" t="str">
            <v>-</v>
          </cell>
          <cell r="P300" t="str">
            <v>-</v>
          </cell>
          <cell r="Q300" t="str">
            <v>-</v>
          </cell>
          <cell r="R300" t="str">
            <v>-</v>
          </cell>
          <cell r="S300" t="str">
            <v>-</v>
          </cell>
          <cell r="T300" t="str">
            <v>-</v>
          </cell>
          <cell r="U300" t="str">
            <v>-</v>
          </cell>
          <cell r="V300" t="str">
            <v>-</v>
          </cell>
          <cell r="W300" t="str">
            <v>-</v>
          </cell>
          <cell r="X300" t="str">
            <v>-</v>
          </cell>
          <cell r="Y300" t="str">
            <v>-</v>
          </cell>
          <cell r="Z300" t="str">
            <v>-</v>
          </cell>
          <cell r="AA300" t="str">
            <v>NTB</v>
          </cell>
        </row>
        <row r="301">
          <cell r="A301">
            <v>6028</v>
          </cell>
          <cell r="B301" t="str">
            <v xml:space="preserve">FOREST HILLS UTILITIES INC.     </v>
          </cell>
          <cell r="C301">
            <v>7727</v>
          </cell>
          <cell r="D301">
            <v>2154</v>
          </cell>
          <cell r="E301">
            <v>4702</v>
          </cell>
          <cell r="F301">
            <v>5372</v>
          </cell>
          <cell r="G301">
            <v>5736</v>
          </cell>
          <cell r="H301">
            <v>6100</v>
          </cell>
          <cell r="I301">
            <v>6100</v>
          </cell>
          <cell r="J301">
            <v>6100</v>
          </cell>
          <cell r="K301">
            <v>6100</v>
          </cell>
          <cell r="L301">
            <v>4403</v>
          </cell>
          <cell r="M301">
            <v>4500</v>
          </cell>
          <cell r="N301">
            <v>4884</v>
          </cell>
          <cell r="O301">
            <v>4976</v>
          </cell>
          <cell r="P301">
            <v>5061</v>
          </cell>
          <cell r="Q301">
            <v>5155</v>
          </cell>
          <cell r="R301">
            <v>5306</v>
          </cell>
          <cell r="S301">
            <v>5423</v>
          </cell>
          <cell r="T301">
            <v>5423</v>
          </cell>
          <cell r="U301">
            <v>5423</v>
          </cell>
          <cell r="V301">
            <v>5554</v>
          </cell>
          <cell r="W301" t="str">
            <v>-</v>
          </cell>
          <cell r="X301" t="str">
            <v>-</v>
          </cell>
          <cell r="Y301" t="str">
            <v>-</v>
          </cell>
          <cell r="Z301" t="str">
            <v>-</v>
          </cell>
          <cell r="AA301" t="str">
            <v>NTB</v>
          </cell>
        </row>
        <row r="302">
          <cell r="A302">
            <v>6040</v>
          </cell>
          <cell r="B302" t="str">
            <v xml:space="preserve">ZEPHYRHILLS, CITY OF            </v>
          </cell>
          <cell r="C302">
            <v>13440</v>
          </cell>
          <cell r="D302">
            <v>19857</v>
          </cell>
          <cell r="E302">
            <v>21879</v>
          </cell>
          <cell r="F302">
            <v>1000</v>
          </cell>
          <cell r="G302">
            <v>9042</v>
          </cell>
          <cell r="H302">
            <v>9042</v>
          </cell>
          <cell r="I302">
            <v>10875</v>
          </cell>
          <cell r="J302">
            <v>10875</v>
          </cell>
          <cell r="K302">
            <v>11715</v>
          </cell>
          <cell r="L302">
            <v>12910</v>
          </cell>
          <cell r="M302">
            <v>13168</v>
          </cell>
          <cell r="N302">
            <v>17228</v>
          </cell>
          <cell r="O302">
            <v>17300</v>
          </cell>
          <cell r="P302">
            <v>17594</v>
          </cell>
          <cell r="Q302">
            <v>18830</v>
          </cell>
          <cell r="R302">
            <v>19419</v>
          </cell>
          <cell r="S302">
            <v>19874</v>
          </cell>
          <cell r="T302">
            <v>19910</v>
          </cell>
          <cell r="U302">
            <v>19843</v>
          </cell>
          <cell r="V302">
            <v>19910</v>
          </cell>
          <cell r="W302">
            <v>21728</v>
          </cell>
          <cell r="X302">
            <v>23677</v>
          </cell>
          <cell r="Y302">
            <v>26127</v>
          </cell>
          <cell r="AA302" t="str">
            <v>NTB</v>
          </cell>
        </row>
        <row r="303">
          <cell r="A303">
            <v>6125</v>
          </cell>
          <cell r="B303" t="str">
            <v>PASCO COUNTY UTILITIES</v>
          </cell>
          <cell r="C303" t="str">
            <v>-</v>
          </cell>
          <cell r="D303" t="str">
            <v>-</v>
          </cell>
          <cell r="E303" t="str">
            <v>-</v>
          </cell>
          <cell r="F303">
            <v>100</v>
          </cell>
          <cell r="G303" t="str">
            <v>-</v>
          </cell>
          <cell r="H303" t="str">
            <v>-</v>
          </cell>
          <cell r="I303" t="str">
            <v>-</v>
          </cell>
          <cell r="J303" t="str">
            <v>-</v>
          </cell>
          <cell r="K303" t="str">
            <v>-</v>
          </cell>
          <cell r="L303" t="str">
            <v>-</v>
          </cell>
          <cell r="M303" t="str">
            <v>-</v>
          </cell>
          <cell r="N303" t="str">
            <v>-</v>
          </cell>
          <cell r="O303" t="str">
            <v>-</v>
          </cell>
          <cell r="P303" t="str">
            <v>-</v>
          </cell>
          <cell r="Q303" t="str">
            <v>-</v>
          </cell>
          <cell r="R303" t="str">
            <v>-</v>
          </cell>
          <cell r="S303" t="str">
            <v>-</v>
          </cell>
          <cell r="T303" t="str">
            <v>-</v>
          </cell>
          <cell r="U303" t="str">
            <v>-</v>
          </cell>
          <cell r="V303" t="str">
            <v>-</v>
          </cell>
          <cell r="W303" t="str">
            <v>-</v>
          </cell>
          <cell r="X303" t="str">
            <v>-</v>
          </cell>
          <cell r="Y303" t="str">
            <v>-</v>
          </cell>
          <cell r="Z303" t="str">
            <v>-</v>
          </cell>
          <cell r="AA303" t="str">
            <v>NTB</v>
          </cell>
        </row>
        <row r="304">
          <cell r="A304">
            <v>6231</v>
          </cell>
          <cell r="B304" t="str">
            <v>SWEETWATER RV PARK</v>
          </cell>
          <cell r="C304" t="str">
            <v>-</v>
          </cell>
          <cell r="D304" t="str">
            <v>-</v>
          </cell>
          <cell r="E304" t="str">
            <v>-</v>
          </cell>
          <cell r="F304" t="str">
            <v>-</v>
          </cell>
          <cell r="G304" t="str">
            <v>-</v>
          </cell>
          <cell r="H304" t="str">
            <v>-</v>
          </cell>
          <cell r="I304">
            <v>155</v>
          </cell>
          <cell r="J304">
            <v>155</v>
          </cell>
          <cell r="K304">
            <v>526</v>
          </cell>
          <cell r="L304">
            <v>526</v>
          </cell>
          <cell r="M304">
            <v>250</v>
          </cell>
          <cell r="N304" t="str">
            <v>-</v>
          </cell>
          <cell r="O304" t="str">
            <v>-</v>
          </cell>
          <cell r="P304" t="str">
            <v>-</v>
          </cell>
          <cell r="Q304" t="str">
            <v>-</v>
          </cell>
          <cell r="R304" t="str">
            <v>-</v>
          </cell>
          <cell r="S304" t="str">
            <v>-</v>
          </cell>
          <cell r="T304" t="str">
            <v>-</v>
          </cell>
          <cell r="U304" t="str">
            <v>-</v>
          </cell>
          <cell r="V304" t="str">
            <v>-</v>
          </cell>
          <cell r="W304" t="str">
            <v>-</v>
          </cell>
          <cell r="X304" t="str">
            <v>-</v>
          </cell>
          <cell r="Y304" t="str">
            <v>-</v>
          </cell>
          <cell r="Z304" t="str">
            <v>-</v>
          </cell>
          <cell r="AA304" t="str">
            <v>NTB</v>
          </cell>
        </row>
        <row r="305">
          <cell r="A305">
            <v>6352</v>
          </cell>
          <cell r="B305" t="str">
            <v>PASCO CO. UTIL . / OAKS WEST</v>
          </cell>
          <cell r="C305" t="str">
            <v>-</v>
          </cell>
          <cell r="D305" t="str">
            <v>-</v>
          </cell>
          <cell r="E305">
            <v>50</v>
          </cell>
          <cell r="F305">
            <v>104</v>
          </cell>
          <cell r="G305" t="str">
            <v>-</v>
          </cell>
          <cell r="H305" t="str">
            <v>-</v>
          </cell>
          <cell r="I305" t="str">
            <v>-</v>
          </cell>
          <cell r="J305" t="str">
            <v>-</v>
          </cell>
          <cell r="K305" t="str">
            <v>-</v>
          </cell>
          <cell r="L305" t="str">
            <v>-</v>
          </cell>
          <cell r="M305" t="str">
            <v>-</v>
          </cell>
          <cell r="N305" t="str">
            <v>-</v>
          </cell>
          <cell r="O305" t="str">
            <v>-</v>
          </cell>
          <cell r="P305" t="str">
            <v>-</v>
          </cell>
          <cell r="Q305" t="str">
            <v>-</v>
          </cell>
          <cell r="R305" t="str">
            <v>-</v>
          </cell>
          <cell r="S305" t="str">
            <v>-</v>
          </cell>
          <cell r="T305" t="str">
            <v>-</v>
          </cell>
          <cell r="U305" t="str">
            <v>-</v>
          </cell>
          <cell r="V305" t="str">
            <v>-</v>
          </cell>
          <cell r="W305" t="str">
            <v>-</v>
          </cell>
          <cell r="X305" t="str">
            <v>-</v>
          </cell>
          <cell r="Y305" t="str">
            <v>-</v>
          </cell>
          <cell r="Z305" t="str">
            <v>-</v>
          </cell>
          <cell r="AA305" t="str">
            <v>NTB</v>
          </cell>
        </row>
        <row r="306">
          <cell r="A306">
            <v>6403</v>
          </cell>
          <cell r="B306" t="str">
            <v>SUNNYSIDE MHD LTD</v>
          </cell>
          <cell r="C306" t="str">
            <v>-</v>
          </cell>
          <cell r="D306" t="str">
            <v>-</v>
          </cell>
          <cell r="E306" t="str">
            <v>-</v>
          </cell>
          <cell r="F306">
            <v>350</v>
          </cell>
          <cell r="G306" t="str">
            <v>-</v>
          </cell>
          <cell r="H306" t="str">
            <v>-</v>
          </cell>
          <cell r="I306" t="str">
            <v>-</v>
          </cell>
          <cell r="J306" t="str">
            <v>-</v>
          </cell>
          <cell r="K306" t="str">
            <v>-</v>
          </cell>
          <cell r="L306" t="str">
            <v>-</v>
          </cell>
          <cell r="M306" t="str">
            <v>-</v>
          </cell>
          <cell r="N306" t="str">
            <v>-</v>
          </cell>
          <cell r="O306" t="str">
            <v>-</v>
          </cell>
          <cell r="P306" t="str">
            <v>-</v>
          </cell>
          <cell r="Q306" t="str">
            <v>-</v>
          </cell>
          <cell r="R306" t="str">
            <v>-</v>
          </cell>
          <cell r="S306" t="str">
            <v>-</v>
          </cell>
          <cell r="T306" t="str">
            <v>-</v>
          </cell>
          <cell r="U306" t="str">
            <v>-</v>
          </cell>
          <cell r="V306" t="str">
            <v>-</v>
          </cell>
          <cell r="W306" t="str">
            <v>-</v>
          </cell>
          <cell r="X306" t="str">
            <v>-</v>
          </cell>
          <cell r="Y306" t="str">
            <v>-</v>
          </cell>
          <cell r="Z306" t="str">
            <v>-</v>
          </cell>
          <cell r="AA306" t="str">
            <v>NTB</v>
          </cell>
        </row>
        <row r="307">
          <cell r="A307">
            <v>6460</v>
          </cell>
          <cell r="B307" t="str">
            <v>QUAIL HOLLOW UTIL. CO.</v>
          </cell>
          <cell r="C307">
            <v>260</v>
          </cell>
          <cell r="D307">
            <v>802</v>
          </cell>
          <cell r="E307">
            <v>906</v>
          </cell>
          <cell r="F307">
            <v>800</v>
          </cell>
          <cell r="G307" t="str">
            <v>-</v>
          </cell>
          <cell r="H307" t="str">
            <v>-</v>
          </cell>
          <cell r="I307" t="str">
            <v>-</v>
          </cell>
          <cell r="J307" t="str">
            <v>-</v>
          </cell>
          <cell r="K307" t="str">
            <v>-</v>
          </cell>
          <cell r="L307" t="str">
            <v>-</v>
          </cell>
          <cell r="M307" t="str">
            <v>-</v>
          </cell>
          <cell r="N307" t="str">
            <v>-</v>
          </cell>
          <cell r="O307" t="str">
            <v>-</v>
          </cell>
          <cell r="P307" t="str">
            <v>-</v>
          </cell>
          <cell r="Q307" t="str">
            <v>-</v>
          </cell>
          <cell r="R307" t="str">
            <v>-</v>
          </cell>
          <cell r="S307" t="str">
            <v>-</v>
          </cell>
          <cell r="T307" t="str">
            <v>-</v>
          </cell>
          <cell r="U307" t="str">
            <v>-</v>
          </cell>
          <cell r="V307" t="str">
            <v>-</v>
          </cell>
          <cell r="W307" t="str">
            <v>-</v>
          </cell>
          <cell r="X307" t="str">
            <v>-</v>
          </cell>
          <cell r="Y307" t="str">
            <v>-</v>
          </cell>
          <cell r="Z307" t="str">
            <v>-</v>
          </cell>
          <cell r="AA307" t="str">
            <v>NTB</v>
          </cell>
        </row>
        <row r="308">
          <cell r="A308">
            <v>6539</v>
          </cell>
          <cell r="B308" t="str">
            <v xml:space="preserve">PASCO CO. UTIL. / WILLAIMSBURG W. </v>
          </cell>
          <cell r="C308">
            <v>465</v>
          </cell>
          <cell r="D308" t="str">
            <v>-</v>
          </cell>
          <cell r="E308" t="str">
            <v>-</v>
          </cell>
          <cell r="F308" t="str">
            <v>-</v>
          </cell>
          <cell r="G308" t="str">
            <v>-</v>
          </cell>
          <cell r="H308" t="str">
            <v>-</v>
          </cell>
          <cell r="I308" t="str">
            <v>-</v>
          </cell>
          <cell r="J308" t="str">
            <v>-</v>
          </cell>
          <cell r="K308" t="str">
            <v>-</v>
          </cell>
          <cell r="L308" t="str">
            <v>-</v>
          </cell>
          <cell r="M308" t="str">
            <v>-</v>
          </cell>
          <cell r="N308" t="str">
            <v>-</v>
          </cell>
          <cell r="O308" t="str">
            <v>-</v>
          </cell>
          <cell r="P308" t="str">
            <v>-</v>
          </cell>
          <cell r="Q308" t="str">
            <v>-</v>
          </cell>
          <cell r="R308" t="str">
            <v>-</v>
          </cell>
          <cell r="S308" t="str">
            <v>-</v>
          </cell>
          <cell r="T308" t="str">
            <v>-</v>
          </cell>
          <cell r="U308" t="str">
            <v>-</v>
          </cell>
          <cell r="V308" t="str">
            <v>-</v>
          </cell>
          <cell r="W308" t="str">
            <v>-</v>
          </cell>
          <cell r="X308" t="str">
            <v>-</v>
          </cell>
          <cell r="Y308" t="str">
            <v>-</v>
          </cell>
          <cell r="Z308" t="str">
            <v>-</v>
          </cell>
          <cell r="AA308" t="str">
            <v>NTB</v>
          </cell>
        </row>
        <row r="309">
          <cell r="A309">
            <v>6688</v>
          </cell>
          <cell r="B309" t="str">
            <v>PASCO CO. UTIL . / SADDLEBROOK</v>
          </cell>
          <cell r="C309">
            <v>1825</v>
          </cell>
          <cell r="D309">
            <v>2000</v>
          </cell>
          <cell r="E309">
            <v>1000</v>
          </cell>
          <cell r="F309">
            <v>2714</v>
          </cell>
          <cell r="G309" t="str">
            <v>-</v>
          </cell>
          <cell r="H309" t="str">
            <v>-</v>
          </cell>
          <cell r="I309" t="str">
            <v>-</v>
          </cell>
          <cell r="J309" t="str">
            <v>-</v>
          </cell>
          <cell r="K309" t="str">
            <v>-</v>
          </cell>
          <cell r="L309" t="str">
            <v>-</v>
          </cell>
          <cell r="M309" t="str">
            <v>-</v>
          </cell>
          <cell r="N309" t="str">
            <v>-</v>
          </cell>
          <cell r="O309" t="str">
            <v>-</v>
          </cell>
          <cell r="P309" t="str">
            <v>-</v>
          </cell>
          <cell r="Q309" t="str">
            <v>-</v>
          </cell>
          <cell r="R309" t="str">
            <v>-</v>
          </cell>
          <cell r="S309" t="str">
            <v>-</v>
          </cell>
          <cell r="T309" t="str">
            <v>-</v>
          </cell>
          <cell r="U309" t="str">
            <v>-</v>
          </cell>
          <cell r="V309" t="str">
            <v>-</v>
          </cell>
          <cell r="W309" t="str">
            <v>-</v>
          </cell>
          <cell r="X309" t="str">
            <v>-</v>
          </cell>
          <cell r="Y309" t="str">
            <v>-</v>
          </cell>
          <cell r="Z309" t="str">
            <v>-</v>
          </cell>
          <cell r="AA309" t="str">
            <v>NTB</v>
          </cell>
        </row>
        <row r="310">
          <cell r="A310">
            <v>6811</v>
          </cell>
          <cell r="B310" t="str">
            <v>MAD HATTER UTILITIES</v>
          </cell>
          <cell r="C310">
            <v>570</v>
          </cell>
          <cell r="D310">
            <v>809</v>
          </cell>
          <cell r="E310">
            <v>764</v>
          </cell>
          <cell r="F310">
            <v>899</v>
          </cell>
          <cell r="G310">
            <v>899</v>
          </cell>
          <cell r="H310">
            <v>899</v>
          </cell>
          <cell r="I310" t="str">
            <v>-</v>
          </cell>
          <cell r="J310" t="str">
            <v>-</v>
          </cell>
          <cell r="K310" t="str">
            <v>-</v>
          </cell>
          <cell r="L310" t="str">
            <v>-</v>
          </cell>
          <cell r="M310" t="str">
            <v>-</v>
          </cell>
          <cell r="N310" t="str">
            <v>-</v>
          </cell>
          <cell r="O310" t="str">
            <v>-</v>
          </cell>
          <cell r="P310" t="str">
            <v>-</v>
          </cell>
          <cell r="Q310" t="str">
            <v>-</v>
          </cell>
          <cell r="R310" t="str">
            <v>-</v>
          </cell>
          <cell r="S310" t="str">
            <v>-</v>
          </cell>
          <cell r="T310" t="str">
            <v>-</v>
          </cell>
          <cell r="U310" t="str">
            <v>-</v>
          </cell>
          <cell r="V310" t="str">
            <v>-</v>
          </cell>
          <cell r="W310" t="str">
            <v>-</v>
          </cell>
          <cell r="X310" t="str">
            <v>-</v>
          </cell>
          <cell r="Y310" t="str">
            <v>-</v>
          </cell>
          <cell r="Z310" t="str">
            <v>-</v>
          </cell>
          <cell r="AA310" t="str">
            <v>NTB</v>
          </cell>
        </row>
        <row r="311">
          <cell r="A311">
            <v>6867</v>
          </cell>
          <cell r="B311" t="str">
            <v>UTILITIES, INC. OF FL</v>
          </cell>
          <cell r="C311" t="str">
            <v>-</v>
          </cell>
          <cell r="D311">
            <v>92</v>
          </cell>
          <cell r="E311">
            <v>54</v>
          </cell>
          <cell r="F311">
            <v>23</v>
          </cell>
          <cell r="G311">
            <v>484</v>
          </cell>
          <cell r="H311">
            <v>904</v>
          </cell>
          <cell r="I311" t="str">
            <v>-</v>
          </cell>
          <cell r="J311" t="str">
            <v>-</v>
          </cell>
          <cell r="K311" t="str">
            <v>-</v>
          </cell>
          <cell r="L311" t="str">
            <v>-</v>
          </cell>
          <cell r="M311" t="str">
            <v>-</v>
          </cell>
          <cell r="N311" t="str">
            <v>-</v>
          </cell>
          <cell r="O311" t="str">
            <v>-</v>
          </cell>
          <cell r="P311" t="str">
            <v>-</v>
          </cell>
          <cell r="Q311" t="str">
            <v>-</v>
          </cell>
          <cell r="R311" t="str">
            <v>-</v>
          </cell>
          <cell r="S311" t="str">
            <v>-</v>
          </cell>
          <cell r="T311">
            <v>1788</v>
          </cell>
          <cell r="U311">
            <v>2245</v>
          </cell>
          <cell r="V311">
            <v>2245</v>
          </cell>
          <cell r="W311">
            <v>2245</v>
          </cell>
          <cell r="X311">
            <v>2255</v>
          </cell>
          <cell r="Y311">
            <v>2255</v>
          </cell>
          <cell r="AA311" t="str">
            <v>NTB</v>
          </cell>
        </row>
        <row r="312">
          <cell r="A312">
            <v>7193</v>
          </cell>
          <cell r="B312" t="str">
            <v>PASCO CO. UTIL . / WILLIAMSBURG W.</v>
          </cell>
          <cell r="C312" t="str">
            <v>-</v>
          </cell>
          <cell r="D312" t="str">
            <v>-</v>
          </cell>
          <cell r="E312">
            <v>340</v>
          </cell>
          <cell r="F312">
            <v>391</v>
          </cell>
          <cell r="G312" t="str">
            <v>-</v>
          </cell>
          <cell r="H312" t="str">
            <v>-</v>
          </cell>
          <cell r="I312" t="str">
            <v>-</v>
          </cell>
          <cell r="J312" t="str">
            <v>-</v>
          </cell>
          <cell r="K312" t="str">
            <v>-</v>
          </cell>
          <cell r="L312" t="str">
            <v>-</v>
          </cell>
          <cell r="M312" t="str">
            <v>-</v>
          </cell>
          <cell r="N312" t="str">
            <v>-</v>
          </cell>
          <cell r="O312" t="str">
            <v>-</v>
          </cell>
          <cell r="P312" t="str">
            <v>-</v>
          </cell>
          <cell r="Q312" t="str">
            <v>-</v>
          </cell>
          <cell r="R312" t="str">
            <v>-</v>
          </cell>
          <cell r="S312" t="str">
            <v>-</v>
          </cell>
          <cell r="T312" t="str">
            <v>-</v>
          </cell>
          <cell r="U312" t="str">
            <v>-</v>
          </cell>
          <cell r="V312" t="str">
            <v>-</v>
          </cell>
          <cell r="W312" t="str">
            <v>-</v>
          </cell>
          <cell r="X312" t="str">
            <v>-</v>
          </cell>
          <cell r="Y312" t="str">
            <v>-</v>
          </cell>
          <cell r="Z312" t="str">
            <v>-</v>
          </cell>
          <cell r="AA312" t="str">
            <v>NTB</v>
          </cell>
        </row>
        <row r="313">
          <cell r="A313">
            <v>7220</v>
          </cell>
          <cell r="B313" t="str">
            <v>ROLLAR HOMES / WTR. PARADISE TRAV. PK.</v>
          </cell>
          <cell r="C313">
            <v>700</v>
          </cell>
          <cell r="D313">
            <v>344</v>
          </cell>
          <cell r="E313" t="str">
            <v>-</v>
          </cell>
          <cell r="F313" t="str">
            <v>-</v>
          </cell>
          <cell r="G313" t="str">
            <v>-</v>
          </cell>
          <cell r="H313" t="str">
            <v>-</v>
          </cell>
          <cell r="I313" t="str">
            <v>-</v>
          </cell>
          <cell r="J313" t="str">
            <v>-</v>
          </cell>
          <cell r="K313" t="str">
            <v>-</v>
          </cell>
          <cell r="L313" t="str">
            <v>-</v>
          </cell>
          <cell r="M313" t="str">
            <v>-</v>
          </cell>
          <cell r="N313" t="str">
            <v>-</v>
          </cell>
          <cell r="O313" t="str">
            <v>-</v>
          </cell>
          <cell r="P313" t="str">
            <v>-</v>
          </cell>
          <cell r="Q313" t="str">
            <v>-</v>
          </cell>
          <cell r="R313" t="str">
            <v>-</v>
          </cell>
          <cell r="S313" t="str">
            <v>-</v>
          </cell>
          <cell r="T313" t="str">
            <v>-</v>
          </cell>
          <cell r="U313" t="str">
            <v>-</v>
          </cell>
          <cell r="V313" t="str">
            <v>-</v>
          </cell>
          <cell r="W313" t="str">
            <v>-</v>
          </cell>
          <cell r="X313" t="str">
            <v>-</v>
          </cell>
          <cell r="Y313" t="str">
            <v>-</v>
          </cell>
          <cell r="Z313" t="str">
            <v>-</v>
          </cell>
          <cell r="AA313" t="str">
            <v>NTB</v>
          </cell>
        </row>
        <row r="314">
          <cell r="A314">
            <v>7282</v>
          </cell>
          <cell r="B314" t="str">
            <v>PASCO CO. UTIL. / PARKWD. ACRES</v>
          </cell>
          <cell r="C314">
            <v>660</v>
          </cell>
          <cell r="D314" t="str">
            <v>-</v>
          </cell>
          <cell r="E314" t="str">
            <v>-</v>
          </cell>
          <cell r="F314" t="str">
            <v>-</v>
          </cell>
          <cell r="G314" t="str">
            <v>-</v>
          </cell>
          <cell r="H314" t="str">
            <v>-</v>
          </cell>
          <cell r="I314" t="str">
            <v>-</v>
          </cell>
          <cell r="J314" t="str">
            <v>-</v>
          </cell>
          <cell r="K314" t="str">
            <v>-</v>
          </cell>
          <cell r="L314" t="str">
            <v>-</v>
          </cell>
          <cell r="M314" t="str">
            <v>-</v>
          </cell>
          <cell r="N314" t="str">
            <v>-</v>
          </cell>
          <cell r="O314" t="str">
            <v>-</v>
          </cell>
          <cell r="P314" t="str">
            <v>-</v>
          </cell>
          <cell r="Q314" t="str">
            <v>-</v>
          </cell>
          <cell r="R314" t="str">
            <v>-</v>
          </cell>
          <cell r="S314" t="str">
            <v>-</v>
          </cell>
          <cell r="T314" t="str">
            <v>-</v>
          </cell>
          <cell r="U314" t="str">
            <v>-</v>
          </cell>
          <cell r="V314" t="str">
            <v>-</v>
          </cell>
          <cell r="W314" t="str">
            <v>-</v>
          </cell>
          <cell r="X314" t="str">
            <v>-</v>
          </cell>
          <cell r="Y314" t="str">
            <v>-</v>
          </cell>
          <cell r="Z314" t="str">
            <v>-</v>
          </cell>
          <cell r="AA314" t="str">
            <v>NTB</v>
          </cell>
        </row>
        <row r="315">
          <cell r="A315">
            <v>7299</v>
          </cell>
          <cell r="B315" t="str">
            <v>L.W.V UTILITIES, INC.</v>
          </cell>
          <cell r="C315">
            <v>750</v>
          </cell>
          <cell r="D315">
            <v>700</v>
          </cell>
          <cell r="E315">
            <v>750</v>
          </cell>
          <cell r="F315">
            <v>630</v>
          </cell>
          <cell r="G315">
            <v>720</v>
          </cell>
          <cell r="H315">
            <v>814</v>
          </cell>
          <cell r="I315">
            <v>660</v>
          </cell>
          <cell r="J315">
            <v>660</v>
          </cell>
          <cell r="K315">
            <v>475</v>
          </cell>
          <cell r="L315">
            <v>617</v>
          </cell>
          <cell r="M315">
            <v>700</v>
          </cell>
          <cell r="N315" t="str">
            <v>-</v>
          </cell>
          <cell r="O315" t="str">
            <v>-</v>
          </cell>
          <cell r="P315" t="str">
            <v>-</v>
          </cell>
          <cell r="Q315" t="str">
            <v>-</v>
          </cell>
          <cell r="R315" t="str">
            <v>-</v>
          </cell>
          <cell r="S315" t="str">
            <v>-</v>
          </cell>
          <cell r="T315" t="str">
            <v>-</v>
          </cell>
          <cell r="U315" t="str">
            <v>-</v>
          </cell>
          <cell r="V315" t="str">
            <v>-</v>
          </cell>
          <cell r="W315" t="str">
            <v>-</v>
          </cell>
          <cell r="X315" t="str">
            <v>-</v>
          </cell>
          <cell r="Y315" t="str">
            <v>-</v>
          </cell>
          <cell r="Z315" t="str">
            <v>-</v>
          </cell>
          <cell r="AA315" t="str">
            <v>NTB</v>
          </cell>
        </row>
        <row r="316">
          <cell r="A316">
            <v>7359</v>
          </cell>
          <cell r="B316" t="str">
            <v>SOUTHERN STATES / ZEPHYR HILLS</v>
          </cell>
          <cell r="C316" t="str">
            <v>-</v>
          </cell>
          <cell r="D316" t="str">
            <v>-</v>
          </cell>
          <cell r="E316" t="str">
            <v>-</v>
          </cell>
          <cell r="F316">
            <v>895</v>
          </cell>
          <cell r="G316">
            <v>1367</v>
          </cell>
          <cell r="H316">
            <v>1367</v>
          </cell>
          <cell r="I316" t="str">
            <v>-</v>
          </cell>
          <cell r="J316" t="str">
            <v>-</v>
          </cell>
          <cell r="K316" t="str">
            <v>-</v>
          </cell>
          <cell r="L316" t="str">
            <v>-</v>
          </cell>
          <cell r="M316" t="str">
            <v>-</v>
          </cell>
          <cell r="N316" t="str">
            <v>-</v>
          </cell>
          <cell r="O316" t="str">
            <v>-</v>
          </cell>
          <cell r="P316" t="str">
            <v>-</v>
          </cell>
          <cell r="Q316" t="str">
            <v>-</v>
          </cell>
          <cell r="R316" t="str">
            <v>-</v>
          </cell>
          <cell r="S316" t="str">
            <v>-</v>
          </cell>
          <cell r="T316" t="str">
            <v>-</v>
          </cell>
          <cell r="U316" t="str">
            <v>-</v>
          </cell>
          <cell r="V316" t="str">
            <v>-</v>
          </cell>
          <cell r="W316" t="str">
            <v>-</v>
          </cell>
          <cell r="X316" t="str">
            <v>-</v>
          </cell>
          <cell r="Y316" t="str">
            <v>-</v>
          </cell>
          <cell r="Z316" t="str">
            <v>-</v>
          </cell>
          <cell r="AA316" t="str">
            <v>NTB</v>
          </cell>
        </row>
        <row r="317">
          <cell r="A317">
            <v>7450</v>
          </cell>
          <cell r="B317" t="str">
            <v>MAGNOLIA VALLEY SERVICES, ONC.</v>
          </cell>
          <cell r="C317">
            <v>1550</v>
          </cell>
          <cell r="D317">
            <v>1740</v>
          </cell>
          <cell r="E317">
            <v>1809</v>
          </cell>
          <cell r="F317">
            <v>2022</v>
          </cell>
          <cell r="G317">
            <v>3548</v>
          </cell>
          <cell r="H317">
            <v>3578</v>
          </cell>
          <cell r="I317">
            <v>3578</v>
          </cell>
          <cell r="J317">
            <v>3578</v>
          </cell>
          <cell r="K317" t="str">
            <v>-</v>
          </cell>
          <cell r="L317" t="str">
            <v>-</v>
          </cell>
          <cell r="M317" t="str">
            <v>-</v>
          </cell>
          <cell r="N317" t="str">
            <v>-</v>
          </cell>
          <cell r="O317" t="str">
            <v>-</v>
          </cell>
          <cell r="P317" t="str">
            <v>-</v>
          </cell>
          <cell r="Q317" t="str">
            <v>-</v>
          </cell>
          <cell r="R317" t="str">
            <v>-</v>
          </cell>
          <cell r="S317" t="str">
            <v>-</v>
          </cell>
          <cell r="T317" t="str">
            <v>-</v>
          </cell>
          <cell r="U317" t="str">
            <v>-</v>
          </cell>
          <cell r="V317" t="str">
            <v>-</v>
          </cell>
          <cell r="W317" t="str">
            <v>-</v>
          </cell>
          <cell r="X317" t="str">
            <v>-</v>
          </cell>
          <cell r="Y317" t="str">
            <v>-</v>
          </cell>
          <cell r="Z317" t="str">
            <v>-</v>
          </cell>
          <cell r="AA317" t="str">
            <v>NTB</v>
          </cell>
        </row>
        <row r="318">
          <cell r="A318">
            <v>7567</v>
          </cell>
          <cell r="B318" t="str">
            <v>PASCO COUNTY / Z. GROVES</v>
          </cell>
          <cell r="C318" t="str">
            <v>-</v>
          </cell>
          <cell r="D318" t="str">
            <v>-</v>
          </cell>
          <cell r="E318" t="str">
            <v>-</v>
          </cell>
          <cell r="F318">
            <v>122</v>
          </cell>
          <cell r="G318" t="str">
            <v>-</v>
          </cell>
          <cell r="H318" t="str">
            <v>-</v>
          </cell>
          <cell r="I318" t="str">
            <v>-</v>
          </cell>
          <cell r="J318" t="str">
            <v>-</v>
          </cell>
          <cell r="K318" t="str">
            <v>-</v>
          </cell>
          <cell r="L318" t="str">
            <v>-</v>
          </cell>
          <cell r="M318" t="str">
            <v>-</v>
          </cell>
          <cell r="N318" t="str">
            <v>-</v>
          </cell>
          <cell r="O318" t="str">
            <v>-</v>
          </cell>
          <cell r="P318" t="str">
            <v>-</v>
          </cell>
          <cell r="Q318" t="str">
            <v>-</v>
          </cell>
          <cell r="R318" t="str">
            <v>-</v>
          </cell>
          <cell r="S318" t="str">
            <v>-</v>
          </cell>
          <cell r="T318" t="str">
            <v>-</v>
          </cell>
          <cell r="U318" t="str">
            <v>-</v>
          </cell>
          <cell r="V318" t="str">
            <v>-</v>
          </cell>
          <cell r="W318" t="str">
            <v>-</v>
          </cell>
          <cell r="X318" t="str">
            <v>-</v>
          </cell>
          <cell r="Y318" t="str">
            <v>-</v>
          </cell>
          <cell r="Z318" t="str">
            <v>-</v>
          </cell>
          <cell r="AA318" t="str">
            <v>NTB</v>
          </cell>
        </row>
        <row r="319">
          <cell r="A319">
            <v>7588</v>
          </cell>
          <cell r="B319" t="str">
            <v>CAV HOMEOWNERS CO-OP</v>
          </cell>
          <cell r="C319" t="str">
            <v>-</v>
          </cell>
          <cell r="D319" t="str">
            <v>-</v>
          </cell>
          <cell r="E319" t="str">
            <v>-</v>
          </cell>
          <cell r="F319" t="str">
            <v>-</v>
          </cell>
          <cell r="G319" t="str">
            <v>-</v>
          </cell>
          <cell r="H319" t="str">
            <v>-</v>
          </cell>
          <cell r="I319" t="str">
            <v>-</v>
          </cell>
          <cell r="J319" t="str">
            <v>-</v>
          </cell>
          <cell r="K319" t="str">
            <v>-</v>
          </cell>
          <cell r="L319" t="str">
            <v>-</v>
          </cell>
          <cell r="M319">
            <v>550</v>
          </cell>
          <cell r="N319" t="str">
            <v>-</v>
          </cell>
          <cell r="O319" t="str">
            <v>-</v>
          </cell>
          <cell r="P319" t="str">
            <v>-</v>
          </cell>
          <cell r="Q319" t="str">
            <v>-</v>
          </cell>
          <cell r="R319" t="str">
            <v>-</v>
          </cell>
          <cell r="S319" t="str">
            <v>-</v>
          </cell>
          <cell r="T319" t="str">
            <v>-</v>
          </cell>
          <cell r="U319" t="str">
            <v>-</v>
          </cell>
          <cell r="V319" t="str">
            <v>-</v>
          </cell>
          <cell r="W319" t="str">
            <v>-</v>
          </cell>
          <cell r="X319" t="str">
            <v>-</v>
          </cell>
          <cell r="Y319" t="str">
            <v>-</v>
          </cell>
          <cell r="Z319" t="str">
            <v>-</v>
          </cell>
          <cell r="AA319" t="str">
            <v>NTB</v>
          </cell>
        </row>
        <row r="320">
          <cell r="A320">
            <v>7589</v>
          </cell>
          <cell r="B320" t="str">
            <v>PASCO CO. UTIL . / TRILBY MANOR</v>
          </cell>
          <cell r="C320">
            <v>200</v>
          </cell>
          <cell r="D320">
            <v>160</v>
          </cell>
          <cell r="E320">
            <v>129</v>
          </cell>
          <cell r="F320">
            <v>138</v>
          </cell>
          <cell r="G320" t="str">
            <v>-</v>
          </cell>
          <cell r="H320" t="str">
            <v>-</v>
          </cell>
          <cell r="I320" t="str">
            <v>-</v>
          </cell>
          <cell r="J320" t="str">
            <v>-</v>
          </cell>
          <cell r="K320" t="str">
            <v>-</v>
          </cell>
          <cell r="L320" t="str">
            <v>-</v>
          </cell>
          <cell r="M320" t="str">
            <v>-</v>
          </cell>
          <cell r="N320" t="str">
            <v>-</v>
          </cell>
          <cell r="O320" t="str">
            <v>-</v>
          </cell>
          <cell r="P320" t="str">
            <v>-</v>
          </cell>
          <cell r="Q320" t="str">
            <v>-</v>
          </cell>
          <cell r="R320" t="str">
            <v>-</v>
          </cell>
          <cell r="S320" t="str">
            <v>-</v>
          </cell>
          <cell r="T320" t="str">
            <v>-</v>
          </cell>
          <cell r="U320" t="str">
            <v>-</v>
          </cell>
          <cell r="V320" t="str">
            <v>-</v>
          </cell>
          <cell r="W320" t="str">
            <v>-</v>
          </cell>
          <cell r="X320" t="str">
            <v>-</v>
          </cell>
          <cell r="Y320" t="str">
            <v>-</v>
          </cell>
          <cell r="Z320" t="str">
            <v>-</v>
          </cell>
          <cell r="AA320" t="str">
            <v>NTB</v>
          </cell>
        </row>
        <row r="321">
          <cell r="A321">
            <v>7592</v>
          </cell>
          <cell r="B321" t="str">
            <v>PASCO CO. UTIL . / WILLIAMS GROVE</v>
          </cell>
          <cell r="C321">
            <v>108</v>
          </cell>
          <cell r="D321">
            <v>163</v>
          </cell>
          <cell r="E321">
            <v>132</v>
          </cell>
          <cell r="F321">
            <v>96</v>
          </cell>
          <cell r="G321" t="str">
            <v>-</v>
          </cell>
          <cell r="H321" t="str">
            <v>-</v>
          </cell>
          <cell r="I321" t="str">
            <v>-</v>
          </cell>
          <cell r="J321" t="str">
            <v>-</v>
          </cell>
          <cell r="K321" t="str">
            <v>-</v>
          </cell>
          <cell r="L321" t="str">
            <v>-</v>
          </cell>
          <cell r="M321" t="str">
            <v>-</v>
          </cell>
          <cell r="N321" t="str">
            <v>-</v>
          </cell>
          <cell r="O321" t="str">
            <v>-</v>
          </cell>
          <cell r="P321" t="str">
            <v>-</v>
          </cell>
          <cell r="Q321" t="str">
            <v>-</v>
          </cell>
          <cell r="R321" t="str">
            <v>-</v>
          </cell>
          <cell r="S321" t="str">
            <v>-</v>
          </cell>
          <cell r="T321" t="str">
            <v>-</v>
          </cell>
          <cell r="U321" t="str">
            <v>-</v>
          </cell>
          <cell r="V321" t="str">
            <v>-</v>
          </cell>
          <cell r="W321" t="str">
            <v>-</v>
          </cell>
          <cell r="X321" t="str">
            <v>-</v>
          </cell>
          <cell r="Y321" t="str">
            <v>-</v>
          </cell>
          <cell r="Z321" t="str">
            <v>-</v>
          </cell>
          <cell r="AA321" t="str">
            <v>NTB</v>
          </cell>
        </row>
        <row r="322">
          <cell r="A322">
            <v>7593</v>
          </cell>
          <cell r="B322" t="str">
            <v>PASCO CO. UTIL . / OAKS ROYAL</v>
          </cell>
          <cell r="C322">
            <v>628</v>
          </cell>
          <cell r="D322">
            <v>1290</v>
          </cell>
          <cell r="E322">
            <v>1875</v>
          </cell>
          <cell r="F322">
            <v>2660</v>
          </cell>
          <cell r="G322" t="str">
            <v>-</v>
          </cell>
          <cell r="H322" t="str">
            <v>-</v>
          </cell>
          <cell r="I322" t="str">
            <v>-</v>
          </cell>
          <cell r="J322" t="str">
            <v>-</v>
          </cell>
          <cell r="K322" t="str">
            <v>-</v>
          </cell>
          <cell r="L322" t="str">
            <v>-</v>
          </cell>
          <cell r="M322" t="str">
            <v>-</v>
          </cell>
          <cell r="N322" t="str">
            <v>-</v>
          </cell>
          <cell r="O322" t="str">
            <v>-</v>
          </cell>
          <cell r="P322" t="str">
            <v>-</v>
          </cell>
          <cell r="Q322" t="str">
            <v>-</v>
          </cell>
          <cell r="R322" t="str">
            <v>-</v>
          </cell>
          <cell r="S322" t="str">
            <v>-</v>
          </cell>
          <cell r="T322" t="str">
            <v>-</v>
          </cell>
          <cell r="U322" t="str">
            <v>-</v>
          </cell>
          <cell r="V322" t="str">
            <v>-</v>
          </cell>
          <cell r="W322" t="str">
            <v>-</v>
          </cell>
          <cell r="X322" t="str">
            <v>-</v>
          </cell>
          <cell r="Y322" t="str">
            <v>-</v>
          </cell>
          <cell r="Z322" t="str">
            <v>-</v>
          </cell>
          <cell r="AA322" t="str">
            <v>NTB</v>
          </cell>
        </row>
        <row r="323">
          <cell r="A323">
            <v>7594</v>
          </cell>
          <cell r="B323" t="str">
            <v>PASCO CO. UTIL . / PALM VIEW GDS.</v>
          </cell>
          <cell r="C323">
            <v>400</v>
          </cell>
          <cell r="D323">
            <v>800</v>
          </cell>
          <cell r="E323">
            <v>1000</v>
          </cell>
          <cell r="F323">
            <v>731</v>
          </cell>
          <cell r="G323" t="str">
            <v>-</v>
          </cell>
          <cell r="H323" t="str">
            <v>-</v>
          </cell>
          <cell r="I323" t="str">
            <v>-</v>
          </cell>
          <cell r="J323" t="str">
            <v>-</v>
          </cell>
          <cell r="K323" t="str">
            <v>-</v>
          </cell>
          <cell r="L323" t="str">
            <v>-</v>
          </cell>
          <cell r="M323" t="str">
            <v>-</v>
          </cell>
          <cell r="N323" t="str">
            <v>-</v>
          </cell>
          <cell r="O323" t="str">
            <v>-</v>
          </cell>
          <cell r="P323" t="str">
            <v>-</v>
          </cell>
          <cell r="Q323" t="str">
            <v>-</v>
          </cell>
          <cell r="R323" t="str">
            <v>-</v>
          </cell>
          <cell r="S323" t="str">
            <v>-</v>
          </cell>
          <cell r="T323" t="str">
            <v>-</v>
          </cell>
          <cell r="U323" t="str">
            <v>-</v>
          </cell>
          <cell r="V323" t="str">
            <v>-</v>
          </cell>
          <cell r="W323" t="str">
            <v>-</v>
          </cell>
          <cell r="X323" t="str">
            <v>-</v>
          </cell>
          <cell r="Y323" t="str">
            <v>-</v>
          </cell>
          <cell r="Z323" t="str">
            <v>-</v>
          </cell>
          <cell r="AA323" t="str">
            <v>NTB</v>
          </cell>
        </row>
        <row r="324">
          <cell r="A324">
            <v>7595</v>
          </cell>
          <cell r="B324" t="str">
            <v>PASCO CO. UTIL . / LK. BERNADETTE</v>
          </cell>
          <cell r="C324">
            <v>805</v>
          </cell>
          <cell r="D324">
            <v>638</v>
          </cell>
          <cell r="E324">
            <v>342</v>
          </cell>
          <cell r="F324">
            <v>697</v>
          </cell>
          <cell r="G324" t="str">
            <v>-</v>
          </cell>
          <cell r="H324" t="str">
            <v>-</v>
          </cell>
          <cell r="I324" t="str">
            <v>-</v>
          </cell>
          <cell r="J324" t="str">
            <v>-</v>
          </cell>
          <cell r="K324" t="str">
            <v>-</v>
          </cell>
          <cell r="L324" t="str">
            <v>-</v>
          </cell>
          <cell r="M324" t="str">
            <v>-</v>
          </cell>
          <cell r="N324" t="str">
            <v>-</v>
          </cell>
          <cell r="O324" t="str">
            <v>-</v>
          </cell>
          <cell r="P324" t="str">
            <v>-</v>
          </cell>
          <cell r="Q324" t="str">
            <v>-</v>
          </cell>
          <cell r="R324" t="str">
            <v>-</v>
          </cell>
          <cell r="S324" t="str">
            <v>-</v>
          </cell>
          <cell r="T324" t="str">
            <v>-</v>
          </cell>
          <cell r="U324" t="str">
            <v>-</v>
          </cell>
          <cell r="V324" t="str">
            <v>-</v>
          </cell>
          <cell r="W324" t="str">
            <v>-</v>
          </cell>
          <cell r="X324" t="str">
            <v>-</v>
          </cell>
          <cell r="Y324" t="str">
            <v>-</v>
          </cell>
          <cell r="Z324" t="str">
            <v>-</v>
          </cell>
          <cell r="AA324" t="str">
            <v>NTB</v>
          </cell>
        </row>
        <row r="325">
          <cell r="A325">
            <v>7604</v>
          </cell>
          <cell r="B325" t="str">
            <v>PASCO CO / SUNBURST HILLS</v>
          </cell>
          <cell r="C325">
            <v>285</v>
          </cell>
          <cell r="D325">
            <v>298</v>
          </cell>
          <cell r="E325">
            <v>345</v>
          </cell>
          <cell r="F325">
            <v>322</v>
          </cell>
          <cell r="G325">
            <v>240</v>
          </cell>
          <cell r="H325" t="str">
            <v>-</v>
          </cell>
          <cell r="I325" t="str">
            <v>-</v>
          </cell>
          <cell r="J325" t="str">
            <v>-</v>
          </cell>
          <cell r="K325" t="str">
            <v>-</v>
          </cell>
          <cell r="L325" t="str">
            <v>-</v>
          </cell>
          <cell r="M325" t="str">
            <v>-</v>
          </cell>
          <cell r="N325" t="str">
            <v>-</v>
          </cell>
          <cell r="O325" t="str">
            <v>-</v>
          </cell>
          <cell r="P325" t="str">
            <v>-</v>
          </cell>
          <cell r="Q325" t="str">
            <v>-</v>
          </cell>
          <cell r="R325" t="str">
            <v>-</v>
          </cell>
          <cell r="S325" t="str">
            <v>-</v>
          </cell>
          <cell r="T325" t="str">
            <v>-</v>
          </cell>
          <cell r="U325" t="str">
            <v>-</v>
          </cell>
          <cell r="V325" t="str">
            <v>-</v>
          </cell>
          <cell r="W325" t="str">
            <v>-</v>
          </cell>
          <cell r="X325" t="str">
            <v>-</v>
          </cell>
          <cell r="Y325" t="str">
            <v>-</v>
          </cell>
          <cell r="Z325" t="str">
            <v>-</v>
          </cell>
          <cell r="AA325" t="str">
            <v>NTB</v>
          </cell>
        </row>
        <row r="326">
          <cell r="A326">
            <v>7718</v>
          </cell>
          <cell r="B326" t="str">
            <v>DIXIE GROVE ESTATES INC.</v>
          </cell>
          <cell r="C326">
            <v>650</v>
          </cell>
          <cell r="D326">
            <v>765</v>
          </cell>
          <cell r="E326">
            <v>800</v>
          </cell>
          <cell r="F326">
            <v>800</v>
          </cell>
          <cell r="G326">
            <v>723</v>
          </cell>
          <cell r="H326">
            <v>723</v>
          </cell>
          <cell r="I326">
            <v>765</v>
          </cell>
          <cell r="J326">
            <v>765</v>
          </cell>
          <cell r="K326">
            <v>835</v>
          </cell>
          <cell r="L326">
            <v>850</v>
          </cell>
          <cell r="M326">
            <v>602</v>
          </cell>
          <cell r="N326" t="str">
            <v>-</v>
          </cell>
          <cell r="O326" t="str">
            <v>-</v>
          </cell>
          <cell r="P326" t="str">
            <v>-</v>
          </cell>
          <cell r="Q326" t="str">
            <v>-</v>
          </cell>
          <cell r="R326" t="str">
            <v>-</v>
          </cell>
          <cell r="S326" t="str">
            <v>-</v>
          </cell>
          <cell r="T326" t="str">
            <v>-</v>
          </cell>
          <cell r="U326" t="str">
            <v>-</v>
          </cell>
          <cell r="V326" t="str">
            <v>-</v>
          </cell>
          <cell r="W326" t="str">
            <v>-</v>
          </cell>
          <cell r="X326" t="str">
            <v>-</v>
          </cell>
          <cell r="Y326" t="str">
            <v>-</v>
          </cell>
          <cell r="Z326" t="str">
            <v>-</v>
          </cell>
          <cell r="AA326" t="str">
            <v>NTB</v>
          </cell>
        </row>
        <row r="327">
          <cell r="A327">
            <v>7745</v>
          </cell>
          <cell r="B327" t="str">
            <v>VIRGINIA CITY INC.</v>
          </cell>
          <cell r="C327">
            <v>548</v>
          </cell>
          <cell r="D327">
            <v>664</v>
          </cell>
          <cell r="E327">
            <v>725</v>
          </cell>
          <cell r="F327">
            <v>738</v>
          </cell>
          <cell r="G327">
            <v>660</v>
          </cell>
          <cell r="H327">
            <v>660</v>
          </cell>
          <cell r="I327">
            <v>660</v>
          </cell>
          <cell r="J327">
            <v>660</v>
          </cell>
          <cell r="K327">
            <v>660</v>
          </cell>
          <cell r="L327" t="str">
            <v>-</v>
          </cell>
          <cell r="M327" t="str">
            <v>-</v>
          </cell>
          <cell r="N327" t="str">
            <v>-</v>
          </cell>
          <cell r="O327" t="str">
            <v>-</v>
          </cell>
          <cell r="P327" t="str">
            <v>-</v>
          </cell>
          <cell r="Q327" t="str">
            <v>-</v>
          </cell>
          <cell r="R327" t="str">
            <v>-</v>
          </cell>
          <cell r="S327" t="str">
            <v>-</v>
          </cell>
          <cell r="T327" t="str">
            <v>-</v>
          </cell>
          <cell r="U327" t="str">
            <v>-</v>
          </cell>
          <cell r="V327" t="str">
            <v>-</v>
          </cell>
          <cell r="W327" t="str">
            <v>-</v>
          </cell>
          <cell r="X327" t="str">
            <v>-</v>
          </cell>
          <cell r="Y327" t="str">
            <v>-</v>
          </cell>
          <cell r="Z327" t="str">
            <v>-</v>
          </cell>
          <cell r="AA327" t="str">
            <v>NTB</v>
          </cell>
        </row>
        <row r="328">
          <cell r="A328">
            <v>7773</v>
          </cell>
          <cell r="B328" t="str">
            <v>BARRINGTON HILLS TRAVEL PARK</v>
          </cell>
          <cell r="C328" t="str">
            <v>-</v>
          </cell>
          <cell r="D328" t="str">
            <v>-</v>
          </cell>
          <cell r="E328" t="str">
            <v>-</v>
          </cell>
          <cell r="F328">
            <v>100</v>
          </cell>
          <cell r="G328">
            <v>100</v>
          </cell>
          <cell r="H328">
            <v>100</v>
          </cell>
          <cell r="I328">
            <v>355</v>
          </cell>
          <cell r="J328">
            <v>355</v>
          </cell>
          <cell r="K328">
            <v>355</v>
          </cell>
          <cell r="L328" t="str">
            <v>-</v>
          </cell>
          <cell r="M328" t="str">
            <v>-</v>
          </cell>
          <cell r="N328" t="str">
            <v>-</v>
          </cell>
          <cell r="O328" t="str">
            <v>-</v>
          </cell>
          <cell r="P328" t="str">
            <v>-</v>
          </cell>
          <cell r="Q328" t="str">
            <v>-</v>
          </cell>
          <cell r="R328" t="str">
            <v>-</v>
          </cell>
          <cell r="S328" t="str">
            <v>-</v>
          </cell>
          <cell r="T328" t="str">
            <v>-</v>
          </cell>
          <cell r="U328" t="str">
            <v>-</v>
          </cell>
          <cell r="V328" t="str">
            <v>-</v>
          </cell>
          <cell r="W328" t="str">
            <v>-</v>
          </cell>
          <cell r="X328" t="str">
            <v>-</v>
          </cell>
          <cell r="Y328" t="str">
            <v>-</v>
          </cell>
          <cell r="Z328" t="str">
            <v>-</v>
          </cell>
          <cell r="AA328" t="str">
            <v>NTB</v>
          </cell>
        </row>
        <row r="329">
          <cell r="A329">
            <v>7999</v>
          </cell>
          <cell r="B329" t="str">
            <v>PASCO UTILITIES INC.</v>
          </cell>
          <cell r="C329">
            <v>1050</v>
          </cell>
          <cell r="D329">
            <v>1822</v>
          </cell>
          <cell r="E329">
            <v>1346</v>
          </cell>
          <cell r="F329">
            <v>1173</v>
          </cell>
          <cell r="G329">
            <v>1173</v>
          </cell>
          <cell r="H329">
            <v>1173</v>
          </cell>
          <cell r="I329">
            <v>1173</v>
          </cell>
          <cell r="J329">
            <v>1173</v>
          </cell>
          <cell r="K329">
            <v>1220</v>
          </cell>
          <cell r="L329" t="str">
            <v>-</v>
          </cell>
          <cell r="M329">
            <v>1288</v>
          </cell>
          <cell r="N329">
            <v>1330</v>
          </cell>
          <cell r="O329">
            <v>1356</v>
          </cell>
          <cell r="P329">
            <v>1365</v>
          </cell>
          <cell r="Q329">
            <v>1563</v>
          </cell>
          <cell r="R329">
            <v>1609</v>
          </cell>
          <cell r="S329">
            <v>1645</v>
          </cell>
          <cell r="T329">
            <v>1657</v>
          </cell>
          <cell r="U329">
            <v>1669</v>
          </cell>
          <cell r="V329">
            <v>1720</v>
          </cell>
          <cell r="W329">
            <v>1720</v>
          </cell>
          <cell r="X329">
            <v>1720</v>
          </cell>
          <cell r="Y329">
            <v>1720</v>
          </cell>
          <cell r="AA329" t="str">
            <v>NTB</v>
          </cell>
        </row>
        <row r="330">
          <cell r="A330">
            <v>8112</v>
          </cell>
          <cell r="B330" t="str">
            <v>PASCO CO / ONE PASCO</v>
          </cell>
          <cell r="C330" t="str">
            <v>-</v>
          </cell>
          <cell r="D330" t="str">
            <v>-</v>
          </cell>
          <cell r="E330" t="str">
            <v>-</v>
          </cell>
          <cell r="F330">
            <v>220</v>
          </cell>
          <cell r="G330" t="str">
            <v>-</v>
          </cell>
          <cell r="H330" t="str">
            <v>-</v>
          </cell>
          <cell r="I330" t="str">
            <v>-</v>
          </cell>
          <cell r="J330" t="str">
            <v>-</v>
          </cell>
          <cell r="K330" t="str">
            <v>-</v>
          </cell>
          <cell r="L330" t="str">
            <v>-</v>
          </cell>
          <cell r="M330" t="str">
            <v>-</v>
          </cell>
          <cell r="N330" t="str">
            <v>-</v>
          </cell>
          <cell r="O330" t="str">
            <v>-</v>
          </cell>
          <cell r="P330" t="str">
            <v>-</v>
          </cell>
          <cell r="Q330" t="str">
            <v>-</v>
          </cell>
          <cell r="R330" t="str">
            <v>-</v>
          </cell>
          <cell r="S330" t="str">
            <v>-</v>
          </cell>
          <cell r="T330" t="str">
            <v>-</v>
          </cell>
          <cell r="U330" t="str">
            <v>-</v>
          </cell>
          <cell r="V330" t="str">
            <v>-</v>
          </cell>
          <cell r="W330" t="str">
            <v>-</v>
          </cell>
          <cell r="X330" t="str">
            <v>-</v>
          </cell>
          <cell r="Y330" t="str">
            <v>-</v>
          </cell>
          <cell r="Z330" t="str">
            <v>-</v>
          </cell>
          <cell r="AA330" t="str">
            <v>NTB</v>
          </cell>
        </row>
        <row r="331">
          <cell r="A331">
            <v>8377</v>
          </cell>
          <cell r="B331" t="str">
            <v xml:space="preserve">BETMAR UTILITIES / 6 " VILLAGE WELL </v>
          </cell>
          <cell r="C331" t="str">
            <v>-</v>
          </cell>
          <cell r="D331" t="str">
            <v>-</v>
          </cell>
          <cell r="E331">
            <v>2800</v>
          </cell>
          <cell r="F331">
            <v>2157</v>
          </cell>
          <cell r="G331" t="str">
            <v>-</v>
          </cell>
          <cell r="H331" t="str">
            <v>-</v>
          </cell>
          <cell r="I331" t="str">
            <v>-</v>
          </cell>
          <cell r="J331" t="str">
            <v>-</v>
          </cell>
          <cell r="K331" t="str">
            <v>-</v>
          </cell>
          <cell r="L331" t="str">
            <v>-</v>
          </cell>
          <cell r="M331" t="str">
            <v>-</v>
          </cell>
          <cell r="N331" t="str">
            <v>-</v>
          </cell>
          <cell r="O331" t="str">
            <v>-</v>
          </cell>
          <cell r="P331" t="str">
            <v>-</v>
          </cell>
          <cell r="Q331" t="str">
            <v>-</v>
          </cell>
          <cell r="R331" t="str">
            <v>-</v>
          </cell>
          <cell r="S331" t="str">
            <v>-</v>
          </cell>
          <cell r="T331" t="str">
            <v>-</v>
          </cell>
          <cell r="U331" t="str">
            <v>-</v>
          </cell>
          <cell r="V331" t="str">
            <v>-</v>
          </cell>
          <cell r="W331" t="str">
            <v>-</v>
          </cell>
          <cell r="X331" t="str">
            <v>-</v>
          </cell>
          <cell r="Y331" t="str">
            <v>-</v>
          </cell>
          <cell r="Z331" t="str">
            <v>-</v>
          </cell>
          <cell r="AA331" t="str">
            <v>NTB</v>
          </cell>
        </row>
        <row r="332">
          <cell r="A332">
            <v>8400</v>
          </cell>
          <cell r="B332" t="str">
            <v>PASCO CO. UTIL.  GREAT CYPRESS M.H.</v>
          </cell>
          <cell r="C332" t="str">
            <v>-</v>
          </cell>
          <cell r="D332" t="str">
            <v>-</v>
          </cell>
          <cell r="E332">
            <v>764</v>
          </cell>
          <cell r="F332">
            <v>237</v>
          </cell>
          <cell r="G332" t="str">
            <v>-</v>
          </cell>
          <cell r="H332" t="str">
            <v>-</v>
          </cell>
          <cell r="I332" t="str">
            <v>-</v>
          </cell>
          <cell r="J332" t="str">
            <v>-</v>
          </cell>
          <cell r="K332" t="str">
            <v>-</v>
          </cell>
          <cell r="L332" t="str">
            <v>-</v>
          </cell>
          <cell r="M332" t="str">
            <v>-</v>
          </cell>
          <cell r="N332" t="str">
            <v>-</v>
          </cell>
          <cell r="O332" t="str">
            <v>-</v>
          </cell>
          <cell r="P332" t="str">
            <v>-</v>
          </cell>
          <cell r="Q332" t="str">
            <v>-</v>
          </cell>
          <cell r="R332" t="str">
            <v>-</v>
          </cell>
          <cell r="S332" t="str">
            <v>-</v>
          </cell>
          <cell r="T332" t="str">
            <v>-</v>
          </cell>
          <cell r="U332" t="str">
            <v>-</v>
          </cell>
          <cell r="V332" t="str">
            <v>-</v>
          </cell>
          <cell r="W332" t="str">
            <v>-</v>
          </cell>
          <cell r="X332" t="str">
            <v>-</v>
          </cell>
          <cell r="Y332" t="str">
            <v>-</v>
          </cell>
          <cell r="Z332" t="str">
            <v>-</v>
          </cell>
          <cell r="AA332" t="str">
            <v>NTB</v>
          </cell>
        </row>
        <row r="333">
          <cell r="A333">
            <v>8417</v>
          </cell>
          <cell r="B333" t="str">
            <v xml:space="preserve">ALOHA UTILITIES / ALOHA GARDENS           </v>
          </cell>
          <cell r="C333" t="str">
            <v>-</v>
          </cell>
          <cell r="D333" t="str">
            <v>-</v>
          </cell>
          <cell r="E333">
            <v>6986</v>
          </cell>
          <cell r="F333">
            <v>7075</v>
          </cell>
          <cell r="G333">
            <v>7075</v>
          </cell>
          <cell r="H333">
            <v>7075</v>
          </cell>
          <cell r="I333">
            <v>7075</v>
          </cell>
          <cell r="J333">
            <v>7075</v>
          </cell>
          <cell r="K333">
            <v>7186</v>
          </cell>
          <cell r="L333">
            <v>7186</v>
          </cell>
          <cell r="M333">
            <v>6935</v>
          </cell>
          <cell r="N333">
            <v>6473</v>
          </cell>
          <cell r="O333">
            <v>7888</v>
          </cell>
          <cell r="P333">
            <v>7892</v>
          </cell>
          <cell r="Q333">
            <v>7989</v>
          </cell>
          <cell r="R333">
            <v>8363</v>
          </cell>
          <cell r="S333">
            <v>8237</v>
          </cell>
          <cell r="T333">
            <v>7609</v>
          </cell>
          <cell r="U333">
            <v>8567</v>
          </cell>
          <cell r="V333">
            <v>8567</v>
          </cell>
          <cell r="W333">
            <v>8588</v>
          </cell>
          <cell r="X333">
            <v>8277</v>
          </cell>
          <cell r="Y333">
            <v>8230</v>
          </cell>
          <cell r="AA333" t="str">
            <v>NTB</v>
          </cell>
        </row>
        <row r="334">
          <cell r="A334">
            <v>8426</v>
          </cell>
          <cell r="B334" t="str">
            <v>TPA BAY WATER / CYPRESS BR.</v>
          </cell>
          <cell r="C334" t="str">
            <v>-</v>
          </cell>
          <cell r="D334" t="str">
            <v>-</v>
          </cell>
          <cell r="E334" t="str">
            <v>-</v>
          </cell>
          <cell r="F334" t="str">
            <v>-</v>
          </cell>
          <cell r="G334" t="str">
            <v>-</v>
          </cell>
          <cell r="H334" t="str">
            <v>-</v>
          </cell>
          <cell r="I334" t="str">
            <v>-</v>
          </cell>
          <cell r="J334" t="str">
            <v>-</v>
          </cell>
          <cell r="K334" t="str">
            <v>-</v>
          </cell>
          <cell r="L334" t="str">
            <v>-</v>
          </cell>
          <cell r="M334" t="str">
            <v>-</v>
          </cell>
          <cell r="N334">
            <v>0</v>
          </cell>
          <cell r="O334" t="str">
            <v>-</v>
          </cell>
          <cell r="P334" t="str">
            <v>-</v>
          </cell>
          <cell r="Q334" t="str">
            <v>-</v>
          </cell>
          <cell r="R334" t="str">
            <v>-</v>
          </cell>
          <cell r="S334" t="str">
            <v>-</v>
          </cell>
          <cell r="T334" t="str">
            <v>-</v>
          </cell>
          <cell r="U334" t="str">
            <v>-</v>
          </cell>
          <cell r="V334" t="str">
            <v>-</v>
          </cell>
          <cell r="W334" t="str">
            <v>-</v>
          </cell>
          <cell r="X334" t="str">
            <v>-</v>
          </cell>
          <cell r="Y334" t="str">
            <v>-</v>
          </cell>
          <cell r="Z334" t="str">
            <v>-</v>
          </cell>
          <cell r="AA334" t="str">
            <v>NTB</v>
          </cell>
        </row>
        <row r="335">
          <cell r="A335">
            <v>8491</v>
          </cell>
          <cell r="B335" t="str">
            <v>PARRISH PROPERTIES V LLC</v>
          </cell>
          <cell r="C335" t="str">
            <v>-</v>
          </cell>
          <cell r="D335" t="str">
            <v>-</v>
          </cell>
          <cell r="E335" t="str">
            <v>-</v>
          </cell>
          <cell r="F335" t="str">
            <v>-</v>
          </cell>
          <cell r="G335" t="str">
            <v>-</v>
          </cell>
          <cell r="H335" t="str">
            <v>-</v>
          </cell>
          <cell r="I335" t="str">
            <v>-</v>
          </cell>
          <cell r="J335" t="str">
            <v>-</v>
          </cell>
          <cell r="K335" t="str">
            <v>-</v>
          </cell>
          <cell r="L335" t="str">
            <v>-</v>
          </cell>
          <cell r="M335" t="str">
            <v>-</v>
          </cell>
          <cell r="N335" t="str">
            <v>-</v>
          </cell>
          <cell r="O335" t="str">
            <v>-</v>
          </cell>
          <cell r="P335" t="str">
            <v>-</v>
          </cell>
          <cell r="Q335" t="str">
            <v>-</v>
          </cell>
          <cell r="R335" t="str">
            <v>-</v>
          </cell>
          <cell r="S335" t="str">
            <v>-</v>
          </cell>
          <cell r="T335" t="str">
            <v>-</v>
          </cell>
          <cell r="U335" t="str">
            <v>-</v>
          </cell>
          <cell r="V335" t="str">
            <v>-</v>
          </cell>
          <cell r="W335" t="str">
            <v>-</v>
          </cell>
          <cell r="X335">
            <v>500</v>
          </cell>
          <cell r="Y335">
            <v>500</v>
          </cell>
          <cell r="AA335" t="str">
            <v>NTB</v>
          </cell>
        </row>
        <row r="336">
          <cell r="A336">
            <v>8804</v>
          </cell>
          <cell r="B336" t="str">
            <v>PASCO COUNTY / AUTUMN OAKS</v>
          </cell>
          <cell r="C336" t="str">
            <v>-</v>
          </cell>
          <cell r="D336" t="str">
            <v>-</v>
          </cell>
          <cell r="E336" t="str">
            <v>-</v>
          </cell>
          <cell r="F336">
            <v>127</v>
          </cell>
          <cell r="G336" t="str">
            <v>-</v>
          </cell>
          <cell r="H336" t="str">
            <v>-</v>
          </cell>
          <cell r="I336" t="str">
            <v>-</v>
          </cell>
          <cell r="J336" t="str">
            <v>-</v>
          </cell>
          <cell r="K336" t="str">
            <v>-</v>
          </cell>
          <cell r="L336" t="str">
            <v>-</v>
          </cell>
          <cell r="M336" t="str">
            <v>-</v>
          </cell>
          <cell r="N336" t="str">
            <v>-</v>
          </cell>
          <cell r="O336" t="str">
            <v>-</v>
          </cell>
          <cell r="P336" t="str">
            <v>-</v>
          </cell>
          <cell r="Q336" t="str">
            <v>-</v>
          </cell>
          <cell r="R336" t="str">
            <v>-</v>
          </cell>
          <cell r="S336" t="str">
            <v>-</v>
          </cell>
          <cell r="T336" t="str">
            <v>-</v>
          </cell>
          <cell r="U336" t="str">
            <v>-</v>
          </cell>
          <cell r="V336" t="str">
            <v>-</v>
          </cell>
          <cell r="W336" t="str">
            <v>-</v>
          </cell>
          <cell r="X336" t="str">
            <v>-</v>
          </cell>
          <cell r="Y336" t="str">
            <v>-</v>
          </cell>
          <cell r="Z336" t="str">
            <v>-</v>
          </cell>
          <cell r="AA336" t="str">
            <v>NTB</v>
          </cell>
        </row>
        <row r="337">
          <cell r="A337">
            <v>9666</v>
          </cell>
          <cell r="B337" t="str">
            <v>ALFRED HEILER</v>
          </cell>
          <cell r="C337" t="str">
            <v>-</v>
          </cell>
          <cell r="D337" t="str">
            <v>-</v>
          </cell>
          <cell r="E337" t="str">
            <v>-</v>
          </cell>
          <cell r="F337" t="str">
            <v>-</v>
          </cell>
          <cell r="G337" t="str">
            <v>-</v>
          </cell>
          <cell r="H337" t="str">
            <v>-</v>
          </cell>
          <cell r="I337" t="str">
            <v>-</v>
          </cell>
          <cell r="J337">
            <v>6805</v>
          </cell>
          <cell r="K337" t="str">
            <v>-</v>
          </cell>
          <cell r="L337" t="str">
            <v>-</v>
          </cell>
          <cell r="M337" t="str">
            <v>-</v>
          </cell>
          <cell r="N337" t="str">
            <v>-</v>
          </cell>
          <cell r="O337" t="str">
            <v>-</v>
          </cell>
          <cell r="P337" t="str">
            <v>-</v>
          </cell>
          <cell r="Q337" t="str">
            <v>-</v>
          </cell>
          <cell r="R337" t="str">
            <v>-</v>
          </cell>
          <cell r="S337" t="str">
            <v>-</v>
          </cell>
          <cell r="T337" t="str">
            <v>-</v>
          </cell>
          <cell r="U337" t="str">
            <v>-</v>
          </cell>
          <cell r="V337" t="str">
            <v>-</v>
          </cell>
          <cell r="W337" t="str">
            <v>-</v>
          </cell>
          <cell r="X337" t="str">
            <v>-</v>
          </cell>
          <cell r="Y337" t="str">
            <v>-</v>
          </cell>
          <cell r="Z337" t="str">
            <v>-</v>
          </cell>
          <cell r="AA337" t="str">
            <v>NTB</v>
          </cell>
        </row>
        <row r="338">
          <cell r="A338">
            <v>9729</v>
          </cell>
          <cell r="B338" t="str">
            <v>PASCO CO / GOWERS CORNER</v>
          </cell>
          <cell r="C338" t="str">
            <v>-</v>
          </cell>
          <cell r="D338" t="str">
            <v>-</v>
          </cell>
          <cell r="E338" t="str">
            <v>-</v>
          </cell>
          <cell r="F338" t="str">
            <v>-</v>
          </cell>
          <cell r="G338" t="str">
            <v>-</v>
          </cell>
          <cell r="H338" t="str">
            <v>-</v>
          </cell>
          <cell r="I338" t="str">
            <v>-</v>
          </cell>
          <cell r="J338" t="str">
            <v>-</v>
          </cell>
          <cell r="K338" t="str">
            <v>-</v>
          </cell>
          <cell r="L338" t="str">
            <v>-</v>
          </cell>
          <cell r="M338" t="str">
            <v>-</v>
          </cell>
          <cell r="N338">
            <v>10415</v>
          </cell>
          <cell r="O338">
            <v>10612</v>
          </cell>
          <cell r="P338" t="str">
            <v>-</v>
          </cell>
          <cell r="Q338" t="str">
            <v>-</v>
          </cell>
          <cell r="R338" t="str">
            <v>-</v>
          </cell>
          <cell r="S338" t="str">
            <v>-</v>
          </cell>
          <cell r="T338" t="str">
            <v>-</v>
          </cell>
          <cell r="U338" t="str">
            <v>-</v>
          </cell>
          <cell r="V338" t="str">
            <v>-</v>
          </cell>
          <cell r="W338" t="str">
            <v>-</v>
          </cell>
          <cell r="X338" t="str">
            <v>-</v>
          </cell>
          <cell r="Y338" t="str">
            <v>-</v>
          </cell>
          <cell r="Z338" t="str">
            <v>-</v>
          </cell>
          <cell r="AA338" t="str">
            <v>NTB</v>
          </cell>
        </row>
        <row r="339">
          <cell r="A339">
            <v>10051</v>
          </cell>
          <cell r="B339" t="str">
            <v>WCRWSA / NORTH PASCO</v>
          </cell>
          <cell r="C339" t="str">
            <v>-</v>
          </cell>
          <cell r="D339" t="str">
            <v>-</v>
          </cell>
          <cell r="E339" t="str">
            <v>-</v>
          </cell>
          <cell r="F339" t="str">
            <v>-</v>
          </cell>
          <cell r="G339" t="str">
            <v>-</v>
          </cell>
          <cell r="H339" t="str">
            <v>-</v>
          </cell>
          <cell r="I339" t="str">
            <v>-</v>
          </cell>
          <cell r="J339" t="str">
            <v>-</v>
          </cell>
          <cell r="K339" t="str">
            <v>-</v>
          </cell>
          <cell r="L339" t="str">
            <v>-</v>
          </cell>
          <cell r="M339" t="str">
            <v>-</v>
          </cell>
          <cell r="N339">
            <v>0</v>
          </cell>
          <cell r="O339" t="str">
            <v>-</v>
          </cell>
          <cell r="P339" t="str">
            <v>-</v>
          </cell>
          <cell r="Q339" t="str">
            <v>-</v>
          </cell>
          <cell r="R339" t="str">
            <v>-</v>
          </cell>
          <cell r="S339" t="str">
            <v>-</v>
          </cell>
          <cell r="T339" t="str">
            <v>-</v>
          </cell>
          <cell r="U339" t="str">
            <v>-</v>
          </cell>
          <cell r="V339" t="str">
            <v>-</v>
          </cell>
          <cell r="W339" t="str">
            <v>-</v>
          </cell>
          <cell r="X339" t="str">
            <v>-</v>
          </cell>
          <cell r="Y339" t="str">
            <v>-</v>
          </cell>
          <cell r="Z339" t="str">
            <v>-</v>
          </cell>
          <cell r="AA339" t="str">
            <v>NTB</v>
          </cell>
        </row>
        <row r="340">
          <cell r="A340">
            <v>11145</v>
          </cell>
          <cell r="B340" t="str">
            <v>ORDER OF SAINT BENEDICTINE</v>
          </cell>
          <cell r="C340" t="str">
            <v>-</v>
          </cell>
          <cell r="D340" t="str">
            <v>-</v>
          </cell>
          <cell r="E340" t="str">
            <v>-</v>
          </cell>
          <cell r="F340" t="str">
            <v>-</v>
          </cell>
          <cell r="G340" t="str">
            <v>-</v>
          </cell>
          <cell r="H340" t="str">
            <v>-</v>
          </cell>
          <cell r="I340" t="str">
            <v>-</v>
          </cell>
          <cell r="J340" t="str">
            <v>-</v>
          </cell>
          <cell r="K340" t="str">
            <v>-</v>
          </cell>
          <cell r="L340" t="str">
            <v>-</v>
          </cell>
          <cell r="M340">
            <v>505</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NTB</v>
          </cell>
        </row>
        <row r="341">
          <cell r="A341">
            <v>11771</v>
          </cell>
          <cell r="B341" t="str">
            <v>TBW CONSOLIDATED</v>
          </cell>
          <cell r="C341" t="str">
            <v>-</v>
          </cell>
          <cell r="D341" t="str">
            <v>-</v>
          </cell>
          <cell r="E341" t="str">
            <v>-</v>
          </cell>
          <cell r="F341" t="str">
            <v>-</v>
          </cell>
          <cell r="G341" t="str">
            <v>-</v>
          </cell>
          <cell r="H341" t="str">
            <v>-</v>
          </cell>
          <cell r="I341" t="str">
            <v>-</v>
          </cell>
          <cell r="J341" t="str">
            <v>-</v>
          </cell>
          <cell r="K341" t="str">
            <v>-</v>
          </cell>
          <cell r="L341" t="str">
            <v>-</v>
          </cell>
          <cell r="M341" t="str">
            <v>-</v>
          </cell>
          <cell r="N341" t="str">
            <v>-</v>
          </cell>
          <cell r="O341" t="str">
            <v>-</v>
          </cell>
          <cell r="P341" t="str">
            <v>-</v>
          </cell>
          <cell r="Q341" t="str">
            <v>-</v>
          </cell>
          <cell r="R341" t="str">
            <v>-</v>
          </cell>
          <cell r="S341" t="str">
            <v>-</v>
          </cell>
          <cell r="T341" t="str">
            <v>-</v>
          </cell>
          <cell r="U341" t="str">
            <v>-</v>
          </cell>
          <cell r="V341" t="str">
            <v>-</v>
          </cell>
          <cell r="W341" t="str">
            <v>-</v>
          </cell>
          <cell r="X341" t="str">
            <v>-</v>
          </cell>
          <cell r="Y341" t="str">
            <v>-</v>
          </cell>
          <cell r="Z341" t="str">
            <v>-</v>
          </cell>
          <cell r="AA341" t="str">
            <v>NTB</v>
          </cell>
        </row>
        <row r="344">
          <cell r="A344" t="str">
            <v>PASCO COUNTY TOTAL PUBLIC SUPPLY &gt;&gt;&gt;</v>
          </cell>
          <cell r="C344">
            <v>167802</v>
          </cell>
          <cell r="D344">
            <v>206034</v>
          </cell>
          <cell r="E344">
            <v>252156</v>
          </cell>
          <cell r="F344">
            <v>201680</v>
          </cell>
          <cell r="G344">
            <v>210175</v>
          </cell>
          <cell r="H344">
            <v>220840</v>
          </cell>
          <cell r="I344">
            <v>239484</v>
          </cell>
          <cell r="J344">
            <v>246289</v>
          </cell>
          <cell r="K344">
            <v>243343</v>
          </cell>
          <cell r="L344">
            <v>234864</v>
          </cell>
          <cell r="M344">
            <v>252458</v>
          </cell>
          <cell r="N344">
            <v>236151</v>
          </cell>
          <cell r="O344">
            <v>236604</v>
          </cell>
          <cell r="P344">
            <v>263342</v>
          </cell>
          <cell r="Q344">
            <v>285603</v>
          </cell>
          <cell r="R344">
            <v>279539</v>
          </cell>
          <cell r="S344">
            <v>271468</v>
          </cell>
          <cell r="T344">
            <v>278831.2622</v>
          </cell>
          <cell r="U344">
            <v>318453</v>
          </cell>
          <cell r="V344">
            <v>349122</v>
          </cell>
          <cell r="W344">
            <v>363843</v>
          </cell>
          <cell r="X344">
            <v>386178</v>
          </cell>
          <cell r="Y344">
            <v>402781</v>
          </cell>
          <cell r="Z344">
            <v>0</v>
          </cell>
        </row>
        <row r="346">
          <cell r="AA346" t="str">
            <v>NTB</v>
          </cell>
        </row>
        <row r="347">
          <cell r="A347">
            <v>742</v>
          </cell>
          <cell r="B347" t="str">
            <v xml:space="preserve">TARPON SPRINGS, CITY OF         </v>
          </cell>
          <cell r="C347">
            <v>18000</v>
          </cell>
          <cell r="D347">
            <v>16759</v>
          </cell>
          <cell r="E347">
            <v>16834</v>
          </cell>
          <cell r="F347">
            <v>13000</v>
          </cell>
          <cell r="G347">
            <v>23038</v>
          </cell>
          <cell r="H347">
            <v>23981</v>
          </cell>
          <cell r="I347">
            <v>22876</v>
          </cell>
          <cell r="J347">
            <v>22876</v>
          </cell>
          <cell r="K347">
            <v>26203</v>
          </cell>
          <cell r="L347">
            <v>26465</v>
          </cell>
          <cell r="M347">
            <v>26624</v>
          </cell>
          <cell r="N347">
            <v>26624</v>
          </cell>
          <cell r="O347">
            <v>26828</v>
          </cell>
          <cell r="P347">
            <v>26984</v>
          </cell>
          <cell r="Q347">
            <v>20820</v>
          </cell>
          <cell r="R347">
            <v>20949</v>
          </cell>
          <cell r="S347">
            <v>20949</v>
          </cell>
          <cell r="T347">
            <v>22180</v>
          </cell>
          <cell r="U347">
            <v>29126</v>
          </cell>
          <cell r="V347">
            <v>31239</v>
          </cell>
          <cell r="W347">
            <v>33105</v>
          </cell>
          <cell r="X347">
            <v>33105</v>
          </cell>
          <cell r="Y347">
            <v>31749</v>
          </cell>
          <cell r="AA347" t="str">
            <v>NTB</v>
          </cell>
        </row>
        <row r="348">
          <cell r="A348">
            <v>2673</v>
          </cell>
          <cell r="B348" t="str">
            <v>TAMPA BAY WATER / ELDRIDGE-WILDE</v>
          </cell>
          <cell r="C348">
            <v>370192</v>
          </cell>
          <cell r="D348">
            <v>356075</v>
          </cell>
          <cell r="E348">
            <v>372106</v>
          </cell>
          <cell r="F348">
            <v>345917</v>
          </cell>
          <cell r="G348">
            <v>328591</v>
          </cell>
          <cell r="H348">
            <v>319269</v>
          </cell>
          <cell r="I348">
            <v>326802</v>
          </cell>
          <cell r="J348">
            <v>331721</v>
          </cell>
          <cell r="K348">
            <v>343589</v>
          </cell>
          <cell r="L348">
            <v>347025</v>
          </cell>
          <cell r="M348">
            <v>373278</v>
          </cell>
          <cell r="N348">
            <v>490223</v>
          </cell>
          <cell r="O348">
            <v>446779</v>
          </cell>
          <cell r="P348">
            <v>369667</v>
          </cell>
          <cell r="Q348">
            <v>369667</v>
          </cell>
          <cell r="R348">
            <v>371959</v>
          </cell>
          <cell r="S348">
            <v>375076</v>
          </cell>
          <cell r="T348" t="str">
            <v>-</v>
          </cell>
          <cell r="U348" t="str">
            <v>-</v>
          </cell>
          <cell r="V348" t="str">
            <v>-</v>
          </cell>
          <cell r="W348" t="str">
            <v>-</v>
          </cell>
          <cell r="X348" t="str">
            <v>-</v>
          </cell>
          <cell r="Y348" t="str">
            <v>-</v>
          </cell>
          <cell r="Z348" t="str">
            <v>-</v>
          </cell>
          <cell r="AA348" t="str">
            <v>NTB</v>
          </cell>
        </row>
        <row r="349">
          <cell r="A349">
            <v>2980</v>
          </cell>
          <cell r="B349" t="str">
            <v xml:space="preserve">DUNEDIN, CITY OF                </v>
          </cell>
          <cell r="C349">
            <v>33000</v>
          </cell>
          <cell r="D349">
            <v>37000</v>
          </cell>
          <cell r="E349">
            <v>36400</v>
          </cell>
          <cell r="F349">
            <v>36000</v>
          </cell>
          <cell r="G349">
            <v>35690</v>
          </cell>
          <cell r="H349">
            <v>36465</v>
          </cell>
          <cell r="I349">
            <v>34869</v>
          </cell>
          <cell r="J349">
            <v>35521</v>
          </cell>
          <cell r="K349">
            <v>35515</v>
          </cell>
          <cell r="L349">
            <v>35607</v>
          </cell>
          <cell r="M349">
            <v>35738</v>
          </cell>
          <cell r="N349">
            <v>36735</v>
          </cell>
          <cell r="O349">
            <v>37227</v>
          </cell>
          <cell r="P349">
            <v>37351</v>
          </cell>
          <cell r="Q349">
            <v>37441</v>
          </cell>
          <cell r="R349">
            <v>37360</v>
          </cell>
          <cell r="S349">
            <v>37673</v>
          </cell>
          <cell r="T349">
            <v>38552</v>
          </cell>
          <cell r="U349">
            <v>38777</v>
          </cell>
          <cell r="V349">
            <v>38922</v>
          </cell>
          <cell r="W349">
            <v>39141</v>
          </cell>
          <cell r="X349">
            <v>39298</v>
          </cell>
          <cell r="Y349">
            <v>39395</v>
          </cell>
          <cell r="AA349" t="str">
            <v>NTB</v>
          </cell>
        </row>
        <row r="350">
          <cell r="A350">
            <v>2981</v>
          </cell>
          <cell r="B350" t="str">
            <v xml:space="preserve">CLEARWATER, CITY OF             </v>
          </cell>
          <cell r="C350">
            <v>98000</v>
          </cell>
          <cell r="D350">
            <v>98000</v>
          </cell>
          <cell r="E350">
            <v>102000</v>
          </cell>
          <cell r="F350">
            <v>98000</v>
          </cell>
          <cell r="G350">
            <v>116387</v>
          </cell>
          <cell r="H350">
            <v>118133</v>
          </cell>
          <cell r="I350">
            <v>114202</v>
          </cell>
          <cell r="J350">
            <v>112680</v>
          </cell>
          <cell r="K350">
            <v>117564</v>
          </cell>
          <cell r="L350">
            <v>112435</v>
          </cell>
          <cell r="M350">
            <v>113110</v>
          </cell>
          <cell r="N350">
            <v>113110</v>
          </cell>
          <cell r="O350">
            <v>138640</v>
          </cell>
          <cell r="P350">
            <v>144994</v>
          </cell>
          <cell r="Q350">
            <v>145953</v>
          </cell>
          <cell r="R350">
            <v>146910</v>
          </cell>
          <cell r="S350">
            <v>147540</v>
          </cell>
          <cell r="T350">
            <v>145283</v>
          </cell>
          <cell r="U350">
            <v>145799</v>
          </cell>
          <cell r="V350">
            <v>146000</v>
          </cell>
          <cell r="W350">
            <v>146832</v>
          </cell>
          <cell r="X350">
            <v>147172</v>
          </cell>
          <cell r="Y350">
            <v>151768</v>
          </cell>
          <cell r="AA350" t="str">
            <v>NTB</v>
          </cell>
        </row>
        <row r="351">
          <cell r="A351">
            <v>3647</v>
          </cell>
          <cell r="B351" t="str">
            <v xml:space="preserve">TAMPA BAY WATER / ST. PETERSBURG </v>
          </cell>
          <cell r="C351">
            <v>242115</v>
          </cell>
          <cell r="D351">
            <v>315000</v>
          </cell>
          <cell r="E351">
            <v>315000</v>
          </cell>
          <cell r="F351">
            <v>306366</v>
          </cell>
          <cell r="G351">
            <v>282392</v>
          </cell>
          <cell r="H351">
            <v>282392</v>
          </cell>
          <cell r="I351">
            <v>287857</v>
          </cell>
          <cell r="J351">
            <v>289617</v>
          </cell>
          <cell r="K351">
            <v>288157</v>
          </cell>
          <cell r="L351">
            <v>271484</v>
          </cell>
          <cell r="M351">
            <v>290963</v>
          </cell>
          <cell r="N351">
            <v>293299</v>
          </cell>
          <cell r="O351">
            <v>295455</v>
          </cell>
          <cell r="P351">
            <v>298362</v>
          </cell>
          <cell r="Q351">
            <v>298362</v>
          </cell>
          <cell r="R351">
            <v>298878</v>
          </cell>
          <cell r="S351">
            <v>287548</v>
          </cell>
          <cell r="T351" t="str">
            <v>-</v>
          </cell>
          <cell r="U351" t="str">
            <v>-</v>
          </cell>
          <cell r="V351" t="str">
            <v>-</v>
          </cell>
          <cell r="W351" t="str">
            <v>-</v>
          </cell>
          <cell r="X351" t="str">
            <v>-</v>
          </cell>
          <cell r="Y351" t="str">
            <v>-</v>
          </cell>
          <cell r="Z351" t="str">
            <v>-</v>
          </cell>
          <cell r="AA351" t="str">
            <v>NTB</v>
          </cell>
        </row>
        <row r="352">
          <cell r="A352">
            <v>4391</v>
          </cell>
          <cell r="B352" t="str">
            <v>PINELLAS CO / WATER - EAST</v>
          </cell>
          <cell r="C352" t="str">
            <v>-</v>
          </cell>
          <cell r="D352" t="str">
            <v>-</v>
          </cell>
          <cell r="E352" t="str">
            <v>-</v>
          </cell>
          <cell r="F352" t="str">
            <v>-</v>
          </cell>
          <cell r="G352" t="str">
            <v>-</v>
          </cell>
          <cell r="H352" t="str">
            <v>-</v>
          </cell>
          <cell r="I352" t="str">
            <v>-</v>
          </cell>
          <cell r="J352" t="str">
            <v>-</v>
          </cell>
          <cell r="K352" t="str">
            <v>-</v>
          </cell>
          <cell r="L352" t="str">
            <v>-</v>
          </cell>
          <cell r="M352" t="str">
            <v>-</v>
          </cell>
          <cell r="N352" t="str">
            <v>-</v>
          </cell>
          <cell r="O352" t="str">
            <v>-</v>
          </cell>
          <cell r="P352" t="str">
            <v>-</v>
          </cell>
          <cell r="Q352" t="str">
            <v>-</v>
          </cell>
          <cell r="R352" t="str">
            <v>-</v>
          </cell>
          <cell r="S352" t="str">
            <v>-</v>
          </cell>
          <cell r="T352" t="str">
            <v>-</v>
          </cell>
          <cell r="U352" t="str">
            <v>-</v>
          </cell>
          <cell r="V352" t="str">
            <v>-</v>
          </cell>
          <cell r="W352" t="str">
            <v>-</v>
          </cell>
          <cell r="X352" t="str">
            <v>-</v>
          </cell>
          <cell r="Y352" t="str">
            <v>-</v>
          </cell>
          <cell r="Z352" t="str">
            <v>-</v>
          </cell>
          <cell r="AA352" t="str">
            <v>NTB</v>
          </cell>
        </row>
        <row r="353">
          <cell r="A353">
            <v>5201</v>
          </cell>
          <cell r="B353" t="str">
            <v>LAKEVIEW OF LARGO CONDO ASSN</v>
          </cell>
          <cell r="C353" t="str">
            <v>-</v>
          </cell>
          <cell r="D353">
            <v>686</v>
          </cell>
          <cell r="E353" t="str">
            <v>-</v>
          </cell>
          <cell r="F353" t="str">
            <v>-</v>
          </cell>
          <cell r="G353" t="str">
            <v>-</v>
          </cell>
          <cell r="H353" t="str">
            <v>-</v>
          </cell>
          <cell r="I353" t="str">
            <v>-</v>
          </cell>
          <cell r="J353" t="str">
            <v>-</v>
          </cell>
          <cell r="K353" t="str">
            <v>-</v>
          </cell>
          <cell r="L353" t="str">
            <v>-</v>
          </cell>
          <cell r="M353" t="str">
            <v>-</v>
          </cell>
          <cell r="N353" t="str">
            <v>-</v>
          </cell>
          <cell r="O353" t="str">
            <v>-</v>
          </cell>
          <cell r="P353" t="str">
            <v>-</v>
          </cell>
          <cell r="Q353" t="str">
            <v>-</v>
          </cell>
          <cell r="R353" t="str">
            <v>-</v>
          </cell>
          <cell r="S353" t="str">
            <v>-</v>
          </cell>
          <cell r="T353" t="str">
            <v>-</v>
          </cell>
          <cell r="U353" t="str">
            <v>-</v>
          </cell>
          <cell r="V353" t="str">
            <v>-</v>
          </cell>
          <cell r="W353" t="str">
            <v>-</v>
          </cell>
          <cell r="X353" t="str">
            <v>-</v>
          </cell>
          <cell r="Y353" t="str">
            <v>-</v>
          </cell>
          <cell r="Z353" t="str">
            <v>-</v>
          </cell>
          <cell r="AA353" t="str">
            <v>NTB</v>
          </cell>
        </row>
        <row r="354">
          <cell r="A354">
            <v>7692</v>
          </cell>
          <cell r="B354" t="str">
            <v xml:space="preserve">BELLEAIR, TOWN OF               </v>
          </cell>
          <cell r="C354">
            <v>3955</v>
          </cell>
          <cell r="D354">
            <v>3955</v>
          </cell>
          <cell r="E354">
            <v>4008</v>
          </cell>
          <cell r="F354">
            <v>4200</v>
          </cell>
          <cell r="G354">
            <v>5654</v>
          </cell>
          <cell r="H354">
            <v>5734</v>
          </cell>
          <cell r="I354">
            <v>4512</v>
          </cell>
          <cell r="J354">
            <v>4566</v>
          </cell>
          <cell r="K354">
            <v>4896</v>
          </cell>
          <cell r="L354">
            <v>4670</v>
          </cell>
          <cell r="M354">
            <v>4968</v>
          </cell>
          <cell r="N354">
            <v>5231</v>
          </cell>
          <cell r="O354">
            <v>5271</v>
          </cell>
          <cell r="P354">
            <v>5299</v>
          </cell>
          <cell r="Q354">
            <v>5299</v>
          </cell>
          <cell r="R354">
            <v>5299</v>
          </cell>
          <cell r="S354">
            <v>5299</v>
          </cell>
          <cell r="T354">
            <v>5299</v>
          </cell>
          <cell r="U354">
            <v>5299</v>
          </cell>
          <cell r="V354">
            <v>5299</v>
          </cell>
          <cell r="W354">
            <v>5299</v>
          </cell>
          <cell r="X354">
            <v>5172</v>
          </cell>
          <cell r="Y354">
            <v>5172</v>
          </cell>
          <cell r="AA354" t="str">
            <v>NTB</v>
          </cell>
        </row>
        <row r="355">
          <cell r="A355">
            <v>10350</v>
          </cell>
          <cell r="B355" t="str">
            <v>UTILITIES, INC. OF FL / LAKE TARPON</v>
          </cell>
          <cell r="C355" t="str">
            <v>-</v>
          </cell>
          <cell r="D355" t="str">
            <v>-</v>
          </cell>
          <cell r="E355" t="str">
            <v>-</v>
          </cell>
          <cell r="F355" t="str">
            <v>-</v>
          </cell>
          <cell r="G355" t="str">
            <v>-</v>
          </cell>
          <cell r="H355" t="str">
            <v>-</v>
          </cell>
          <cell r="I355">
            <v>1246</v>
          </cell>
          <cell r="J355">
            <v>1252</v>
          </cell>
          <cell r="K355">
            <v>1252</v>
          </cell>
          <cell r="L355">
            <v>1252</v>
          </cell>
          <cell r="M355">
            <v>1260</v>
          </cell>
          <cell r="N355">
            <v>1252</v>
          </cell>
          <cell r="O355">
            <v>1252</v>
          </cell>
          <cell r="P355">
            <v>1252</v>
          </cell>
          <cell r="Q355">
            <v>1252</v>
          </cell>
          <cell r="R355">
            <v>1260</v>
          </cell>
          <cell r="S355">
            <v>1260</v>
          </cell>
          <cell r="T355">
            <v>1018</v>
          </cell>
          <cell r="U355">
            <v>1285</v>
          </cell>
          <cell r="V355">
            <v>1285</v>
          </cell>
          <cell r="W355">
            <v>1285</v>
          </cell>
          <cell r="X355">
            <v>1285</v>
          </cell>
          <cell r="Y355">
            <v>1799</v>
          </cell>
          <cell r="AA355" t="str">
            <v>NTB</v>
          </cell>
        </row>
        <row r="356">
          <cell r="A356">
            <v>10783</v>
          </cell>
          <cell r="B356" t="str">
            <v xml:space="preserve">PINELLAS PARK </v>
          </cell>
          <cell r="C356">
            <v>39871</v>
          </cell>
          <cell r="D356" t="str">
            <v>-</v>
          </cell>
          <cell r="E356" t="str">
            <v>-</v>
          </cell>
          <cell r="F356">
            <v>41643</v>
          </cell>
          <cell r="G356">
            <v>55867</v>
          </cell>
          <cell r="H356">
            <v>54431</v>
          </cell>
          <cell r="I356">
            <v>55565</v>
          </cell>
          <cell r="J356">
            <v>55565</v>
          </cell>
          <cell r="K356">
            <v>55565</v>
          </cell>
          <cell r="L356">
            <v>56120</v>
          </cell>
          <cell r="M356">
            <v>56457</v>
          </cell>
          <cell r="N356">
            <v>56457</v>
          </cell>
          <cell r="O356">
            <v>56909</v>
          </cell>
          <cell r="P356">
            <v>76641</v>
          </cell>
          <cell r="Q356">
            <v>77307</v>
          </cell>
          <cell r="R356">
            <v>77175</v>
          </cell>
          <cell r="S356">
            <v>77175</v>
          </cell>
          <cell r="T356">
            <v>62722</v>
          </cell>
          <cell r="U356" t="str">
            <v>-</v>
          </cell>
          <cell r="V356" t="str">
            <v>-</v>
          </cell>
          <cell r="W356" t="str">
            <v>-</v>
          </cell>
          <cell r="X356" t="str">
            <v>-</v>
          </cell>
          <cell r="Y356" t="str">
            <v>-</v>
          </cell>
          <cell r="Z356" t="str">
            <v>-</v>
          </cell>
          <cell r="AA356" t="str">
            <v>NTB</v>
          </cell>
        </row>
        <row r="357">
          <cell r="A357">
            <v>10795</v>
          </cell>
          <cell r="B357" t="str">
            <v xml:space="preserve">GULFPORT </v>
          </cell>
          <cell r="C357" t="str">
            <v>-</v>
          </cell>
          <cell r="D357" t="str">
            <v>-</v>
          </cell>
          <cell r="E357" t="str">
            <v>-</v>
          </cell>
          <cell r="F357" t="str">
            <v>-</v>
          </cell>
          <cell r="G357">
            <v>11727</v>
          </cell>
          <cell r="H357">
            <v>11727</v>
          </cell>
          <cell r="I357">
            <v>11026</v>
          </cell>
          <cell r="J357">
            <v>11026</v>
          </cell>
          <cell r="K357">
            <v>11208</v>
          </cell>
          <cell r="L357">
            <v>12870</v>
          </cell>
          <cell r="M357">
            <v>13473</v>
          </cell>
          <cell r="N357">
            <v>13473</v>
          </cell>
          <cell r="O357">
            <v>11886</v>
          </cell>
          <cell r="P357">
            <v>11940</v>
          </cell>
          <cell r="Q357">
            <v>12600</v>
          </cell>
          <cell r="R357">
            <v>12678</v>
          </cell>
          <cell r="S357">
            <v>12784</v>
          </cell>
          <cell r="T357">
            <v>12527</v>
          </cell>
          <cell r="U357">
            <v>13834</v>
          </cell>
          <cell r="V357">
            <v>14435</v>
          </cell>
          <cell r="W357">
            <v>14435</v>
          </cell>
          <cell r="X357">
            <v>14435</v>
          </cell>
          <cell r="Y357">
            <v>14435</v>
          </cell>
          <cell r="AA357" t="str">
            <v>NTB</v>
          </cell>
        </row>
        <row r="358">
          <cell r="A358">
            <v>11218</v>
          </cell>
          <cell r="B358" t="str">
            <v xml:space="preserve">OLDSMAR </v>
          </cell>
          <cell r="C358" t="str">
            <v>-</v>
          </cell>
          <cell r="D358" t="str">
            <v>-</v>
          </cell>
          <cell r="E358" t="str">
            <v>-</v>
          </cell>
          <cell r="F358" t="str">
            <v>-</v>
          </cell>
          <cell r="G358">
            <v>8267</v>
          </cell>
          <cell r="H358">
            <v>8334</v>
          </cell>
          <cell r="I358">
            <v>9393</v>
          </cell>
          <cell r="J358">
            <v>9393</v>
          </cell>
          <cell r="K358">
            <v>9393</v>
          </cell>
          <cell r="L358">
            <v>8710</v>
          </cell>
          <cell r="M358">
            <v>9500</v>
          </cell>
          <cell r="N358">
            <v>9224</v>
          </cell>
          <cell r="O358">
            <v>10524</v>
          </cell>
          <cell r="P358">
            <v>10870</v>
          </cell>
          <cell r="Q358">
            <v>13479</v>
          </cell>
          <cell r="R358">
            <v>13563</v>
          </cell>
          <cell r="S358">
            <v>13510</v>
          </cell>
          <cell r="T358">
            <v>13768</v>
          </cell>
          <cell r="U358">
            <v>15365</v>
          </cell>
          <cell r="V358">
            <v>16570</v>
          </cell>
          <cell r="W358">
            <v>18482</v>
          </cell>
          <cell r="X358">
            <v>18782</v>
          </cell>
          <cell r="Y358">
            <v>18882</v>
          </cell>
          <cell r="AA358" t="str">
            <v>NTB</v>
          </cell>
        </row>
        <row r="359">
          <cell r="A359">
            <v>11245</v>
          </cell>
          <cell r="B359" t="str">
            <v xml:space="preserve">SAFETY HARBOR </v>
          </cell>
          <cell r="C359" t="str">
            <v>-</v>
          </cell>
          <cell r="D359" t="str">
            <v>-</v>
          </cell>
          <cell r="E359" t="str">
            <v>-</v>
          </cell>
          <cell r="F359">
            <v>13592</v>
          </cell>
          <cell r="G359">
            <v>12871</v>
          </cell>
          <cell r="H359">
            <v>13765</v>
          </cell>
          <cell r="I359">
            <v>14457</v>
          </cell>
          <cell r="J359">
            <v>14457</v>
          </cell>
          <cell r="K359">
            <v>14457</v>
          </cell>
          <cell r="L359">
            <v>15855</v>
          </cell>
          <cell r="M359">
            <v>13200</v>
          </cell>
          <cell r="N359">
            <v>16750</v>
          </cell>
          <cell r="O359">
            <v>16884</v>
          </cell>
          <cell r="P359">
            <v>16961</v>
          </cell>
          <cell r="Q359">
            <v>16961</v>
          </cell>
          <cell r="R359">
            <v>16209</v>
          </cell>
          <cell r="S359">
            <v>16209</v>
          </cell>
          <cell r="T359">
            <v>15817</v>
          </cell>
          <cell r="U359">
            <v>16958</v>
          </cell>
          <cell r="V359">
            <v>17750</v>
          </cell>
          <cell r="W359">
            <v>17750</v>
          </cell>
          <cell r="X359">
            <v>17750</v>
          </cell>
          <cell r="Y359">
            <v>17750</v>
          </cell>
          <cell r="AA359" t="str">
            <v>NTB</v>
          </cell>
        </row>
        <row r="360">
          <cell r="A360">
            <v>12351</v>
          </cell>
          <cell r="B360" t="str">
            <v xml:space="preserve">PINELLAS PARK </v>
          </cell>
          <cell r="C360" t="str">
            <v>-</v>
          </cell>
          <cell r="D360" t="str">
            <v>-</v>
          </cell>
          <cell r="E360" t="str">
            <v>-</v>
          </cell>
          <cell r="F360" t="str">
            <v>-</v>
          </cell>
          <cell r="G360" t="str">
            <v>-</v>
          </cell>
          <cell r="H360" t="str">
            <v>-</v>
          </cell>
          <cell r="I360" t="str">
            <v>-</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v>79925</v>
          </cell>
          <cell r="V360">
            <v>79925</v>
          </cell>
          <cell r="W360">
            <v>79925</v>
          </cell>
          <cell r="X360">
            <v>74433</v>
          </cell>
          <cell r="Y360">
            <v>75573</v>
          </cell>
          <cell r="AA360" t="str">
            <v>NTB</v>
          </cell>
        </row>
        <row r="361">
          <cell r="A361">
            <v>11771</v>
          </cell>
          <cell r="B361" t="str">
            <v>TBW CONSOLIDATED - WITHDRAWALS</v>
          </cell>
          <cell r="C361" t="str">
            <v>-</v>
          </cell>
          <cell r="D361" t="str">
            <v>-</v>
          </cell>
          <cell r="E361" t="str">
            <v>-</v>
          </cell>
          <cell r="F361" t="str">
            <v>-</v>
          </cell>
          <cell r="G361" t="str">
            <v>-</v>
          </cell>
          <cell r="H361" t="str">
            <v>-</v>
          </cell>
          <cell r="I361" t="str">
            <v>-</v>
          </cell>
          <cell r="J361" t="str">
            <v>-</v>
          </cell>
          <cell r="K361" t="str">
            <v>-</v>
          </cell>
          <cell r="L361" t="str">
            <v>-</v>
          </cell>
          <cell r="M361" t="str">
            <v>-</v>
          </cell>
          <cell r="N361" t="str">
            <v>-</v>
          </cell>
          <cell r="O361" t="str">
            <v>-</v>
          </cell>
          <cell r="P361" t="str">
            <v>-</v>
          </cell>
          <cell r="Q361" t="str">
            <v>-</v>
          </cell>
          <cell r="R361" t="str">
            <v>-</v>
          </cell>
          <cell r="S361" t="str">
            <v>-</v>
          </cell>
          <cell r="T361" t="str">
            <v>-</v>
          </cell>
          <cell r="U361" t="str">
            <v>-</v>
          </cell>
          <cell r="V361" t="str">
            <v>-</v>
          </cell>
          <cell r="W361" t="str">
            <v>-</v>
          </cell>
          <cell r="X361" t="str">
            <v>-</v>
          </cell>
          <cell r="Y361" t="str">
            <v>-</v>
          </cell>
          <cell r="Z361" t="str">
            <v>-</v>
          </cell>
          <cell r="AA361" t="str">
            <v>NTB</v>
          </cell>
        </row>
        <row r="362">
          <cell r="B362" t="str">
            <v>CITY OF ST. PETERSBURG</v>
          </cell>
          <cell r="C362" t="str">
            <v>-</v>
          </cell>
          <cell r="D362" t="str">
            <v>-</v>
          </cell>
          <cell r="E362" t="str">
            <v>-</v>
          </cell>
          <cell r="F362" t="str">
            <v>-</v>
          </cell>
          <cell r="G362" t="str">
            <v>-</v>
          </cell>
          <cell r="H362" t="str">
            <v>-</v>
          </cell>
          <cell r="I362" t="str">
            <v>-</v>
          </cell>
          <cell r="J362" t="str">
            <v>-</v>
          </cell>
          <cell r="K362" t="str">
            <v>-</v>
          </cell>
          <cell r="L362" t="str">
            <v>-</v>
          </cell>
          <cell r="M362" t="str">
            <v>-</v>
          </cell>
          <cell r="N362" t="str">
            <v>-</v>
          </cell>
          <cell r="O362" t="str">
            <v>-</v>
          </cell>
          <cell r="P362" t="str">
            <v>-</v>
          </cell>
          <cell r="Q362" t="str">
            <v>-</v>
          </cell>
          <cell r="R362" t="str">
            <v>-</v>
          </cell>
          <cell r="S362" t="str">
            <v>-</v>
          </cell>
          <cell r="T362">
            <v>287548</v>
          </cell>
          <cell r="U362">
            <v>311123</v>
          </cell>
          <cell r="V362">
            <v>312739</v>
          </cell>
          <cell r="W362">
            <v>292951</v>
          </cell>
          <cell r="X362">
            <v>294444</v>
          </cell>
          <cell r="Y362">
            <v>294444</v>
          </cell>
          <cell r="AA362" t="str">
            <v>NTB</v>
          </cell>
        </row>
        <row r="363">
          <cell r="B363" t="str">
            <v>PINELLAS CO.</v>
          </cell>
          <cell r="C363" t="str">
            <v>-</v>
          </cell>
          <cell r="D363" t="str">
            <v>-</v>
          </cell>
          <cell r="E363" t="str">
            <v>-</v>
          </cell>
          <cell r="F363" t="str">
            <v>-</v>
          </cell>
          <cell r="G363" t="str">
            <v>-</v>
          </cell>
          <cell r="H363" t="str">
            <v>-</v>
          </cell>
          <cell r="I363" t="str">
            <v>-</v>
          </cell>
          <cell r="J363" t="str">
            <v>-</v>
          </cell>
          <cell r="K363" t="str">
            <v>-</v>
          </cell>
          <cell r="L363" t="str">
            <v>-</v>
          </cell>
          <cell r="M363" t="str">
            <v>-</v>
          </cell>
          <cell r="N363" t="str">
            <v>-</v>
          </cell>
          <cell r="O363" t="str">
            <v>-</v>
          </cell>
          <cell r="P363" t="str">
            <v>-</v>
          </cell>
          <cell r="Q363" t="str">
            <v>-</v>
          </cell>
          <cell r="R363" t="str">
            <v>-</v>
          </cell>
          <cell r="S363" t="str">
            <v>-</v>
          </cell>
          <cell r="T363">
            <v>377026.39520000003</v>
          </cell>
          <cell r="U363">
            <v>420344</v>
          </cell>
          <cell r="V363">
            <v>422867</v>
          </cell>
          <cell r="W363">
            <v>425390</v>
          </cell>
          <cell r="X363">
            <v>438435</v>
          </cell>
          <cell r="Y363">
            <v>423718</v>
          </cell>
          <cell r="AA363" t="str">
            <v>NTB</v>
          </cell>
        </row>
        <row r="366">
          <cell r="A366" t="str">
            <v>PINELLAS COUNTY TOTAL PUBLIC SUPPLY &gt;&gt;&gt;</v>
          </cell>
          <cell r="C366">
            <v>805133</v>
          </cell>
          <cell r="D366">
            <v>827475</v>
          </cell>
          <cell r="E366">
            <v>846348</v>
          </cell>
          <cell r="F366">
            <v>858718</v>
          </cell>
          <cell r="G366">
            <v>880484</v>
          </cell>
          <cell r="H366">
            <v>874231</v>
          </cell>
          <cell r="I366">
            <v>882805</v>
          </cell>
          <cell r="J366">
            <v>888674</v>
          </cell>
          <cell r="K366">
            <v>907799</v>
          </cell>
          <cell r="L366">
            <v>892493</v>
          </cell>
          <cell r="M366">
            <v>938571</v>
          </cell>
          <cell r="N366">
            <v>1062378</v>
          </cell>
          <cell r="O366">
            <v>1047655</v>
          </cell>
          <cell r="P366">
            <v>1000321</v>
          </cell>
          <cell r="Q366">
            <v>999141</v>
          </cell>
          <cell r="R366">
            <v>1002240</v>
          </cell>
          <cell r="S366">
            <v>995023</v>
          </cell>
          <cell r="T366">
            <v>981740.39520000003</v>
          </cell>
          <cell r="U366">
            <v>1077835</v>
          </cell>
          <cell r="V366">
            <v>1087031</v>
          </cell>
          <cell r="W366">
            <v>1074595</v>
          </cell>
          <cell r="X366">
            <v>1084311</v>
          </cell>
          <cell r="Y366">
            <v>1074685</v>
          </cell>
          <cell r="Z366">
            <v>0</v>
          </cell>
        </row>
        <row r="369">
          <cell r="A369">
            <v>143</v>
          </cell>
          <cell r="B369" t="str">
            <v>MOUNTAIN LAKE CORP.</v>
          </cell>
          <cell r="C369">
            <v>315</v>
          </cell>
          <cell r="D369">
            <v>198</v>
          </cell>
          <cell r="E369">
            <v>220</v>
          </cell>
          <cell r="F369">
            <v>260</v>
          </cell>
          <cell r="G369" t="str">
            <v>-</v>
          </cell>
          <cell r="H369" t="str">
            <v>-</v>
          </cell>
          <cell r="I369" t="str">
            <v>-</v>
          </cell>
          <cell r="J369" t="str">
            <v>-</v>
          </cell>
          <cell r="K369" t="str">
            <v>-</v>
          </cell>
          <cell r="L369">
            <v>304</v>
          </cell>
          <cell r="M369">
            <v>305</v>
          </cell>
          <cell r="N369">
            <v>305</v>
          </cell>
          <cell r="O369">
            <v>305</v>
          </cell>
          <cell r="P369">
            <v>372</v>
          </cell>
          <cell r="Q369">
            <v>372</v>
          </cell>
          <cell r="R369">
            <v>381</v>
          </cell>
          <cell r="S369">
            <v>376</v>
          </cell>
          <cell r="T369">
            <v>376</v>
          </cell>
          <cell r="U369">
            <v>376</v>
          </cell>
          <cell r="V369">
            <v>376</v>
          </cell>
          <cell r="W369">
            <v>312</v>
          </cell>
          <cell r="X369">
            <v>312</v>
          </cell>
          <cell r="Y369">
            <v>315</v>
          </cell>
          <cell r="AA369" t="str">
            <v>SWUCA</v>
          </cell>
        </row>
        <row r="370">
          <cell r="A370">
            <v>341</v>
          </cell>
          <cell r="B370" t="str">
            <v xml:space="preserve">BARTOW, CITY OF                 </v>
          </cell>
          <cell r="C370">
            <v>19208</v>
          </cell>
          <cell r="D370">
            <v>19144</v>
          </cell>
          <cell r="E370">
            <v>18973</v>
          </cell>
          <cell r="F370">
            <v>18767</v>
          </cell>
          <cell r="G370">
            <v>12407</v>
          </cell>
          <cell r="H370">
            <v>16260</v>
          </cell>
          <cell r="I370">
            <v>16260</v>
          </cell>
          <cell r="J370">
            <v>16260</v>
          </cell>
          <cell r="K370">
            <v>17200</v>
          </cell>
          <cell r="L370">
            <v>17500</v>
          </cell>
          <cell r="M370">
            <v>17200</v>
          </cell>
          <cell r="N370">
            <v>17500</v>
          </cell>
          <cell r="O370">
            <v>15681</v>
          </cell>
          <cell r="P370">
            <v>15699</v>
          </cell>
          <cell r="Q370">
            <v>16107</v>
          </cell>
          <cell r="R370">
            <v>16495</v>
          </cell>
          <cell r="S370">
            <v>16911</v>
          </cell>
          <cell r="T370">
            <v>15896</v>
          </cell>
          <cell r="U370">
            <v>18944</v>
          </cell>
          <cell r="V370">
            <v>19500</v>
          </cell>
          <cell r="W370">
            <v>20047</v>
          </cell>
          <cell r="X370">
            <v>20864</v>
          </cell>
          <cell r="Y370">
            <v>21763</v>
          </cell>
          <cell r="AA370" t="str">
            <v>SWUCA</v>
          </cell>
        </row>
        <row r="371">
          <cell r="A371" t="str">
            <v>342 / trx 341</v>
          </cell>
          <cell r="B371" t="str">
            <v xml:space="preserve">BARTOW, CITY OF / AIRBASE                 </v>
          </cell>
          <cell r="C371">
            <v>3045</v>
          </cell>
          <cell r="D371">
            <v>3238</v>
          </cell>
          <cell r="E371">
            <v>3412</v>
          </cell>
          <cell r="F371">
            <v>4030</v>
          </cell>
          <cell r="G371">
            <v>2247</v>
          </cell>
          <cell r="H371">
            <v>2287</v>
          </cell>
          <cell r="I371">
            <v>2287</v>
          </cell>
          <cell r="J371">
            <v>2287</v>
          </cell>
          <cell r="K371" t="str">
            <v>-</v>
          </cell>
          <cell r="L371" t="str">
            <v>-</v>
          </cell>
          <cell r="M371" t="str">
            <v>-</v>
          </cell>
          <cell r="N371" t="str">
            <v>-</v>
          </cell>
          <cell r="O371" t="str">
            <v>-</v>
          </cell>
          <cell r="P371" t="str">
            <v>-</v>
          </cell>
          <cell r="Q371" t="str">
            <v>-</v>
          </cell>
          <cell r="R371" t="str">
            <v>-</v>
          </cell>
          <cell r="S371" t="str">
            <v>-</v>
          </cell>
          <cell r="T371" t="str">
            <v>-</v>
          </cell>
          <cell r="U371" t="str">
            <v>-</v>
          </cell>
          <cell r="V371" t="str">
            <v>-</v>
          </cell>
          <cell r="W371" t="str">
            <v>-</v>
          </cell>
          <cell r="X371" t="str">
            <v>-</v>
          </cell>
          <cell r="Y371" t="str">
            <v>-</v>
          </cell>
          <cell r="Z371" t="str">
            <v>-</v>
          </cell>
          <cell r="AA371" t="str">
            <v>SWUCA</v>
          </cell>
        </row>
        <row r="372">
          <cell r="A372">
            <v>494</v>
          </cell>
          <cell r="B372" t="str">
            <v>FLORIDA DEPARTMENT OF CORRECTIONS</v>
          </cell>
          <cell r="C372" t="str">
            <v>-</v>
          </cell>
          <cell r="D372" t="str">
            <v>-</v>
          </cell>
          <cell r="E372" t="str">
            <v>-</v>
          </cell>
          <cell r="F372" t="str">
            <v>-</v>
          </cell>
          <cell r="G372" t="str">
            <v>-</v>
          </cell>
          <cell r="H372" t="str">
            <v>-</v>
          </cell>
          <cell r="I372" t="str">
            <v>-</v>
          </cell>
          <cell r="J372" t="str">
            <v>-</v>
          </cell>
          <cell r="K372" t="str">
            <v>-</v>
          </cell>
          <cell r="L372">
            <v>1400</v>
          </cell>
          <cell r="M372">
            <v>1500</v>
          </cell>
          <cell r="N372" t="str">
            <v>-</v>
          </cell>
          <cell r="O372" t="str">
            <v>-</v>
          </cell>
          <cell r="P372" t="str">
            <v>-</v>
          </cell>
          <cell r="Q372" t="str">
            <v>-</v>
          </cell>
          <cell r="R372" t="str">
            <v>-</v>
          </cell>
          <cell r="S372" t="str">
            <v>-</v>
          </cell>
          <cell r="T372" t="str">
            <v>-</v>
          </cell>
          <cell r="U372" t="str">
            <v>-</v>
          </cell>
          <cell r="V372" t="str">
            <v>-</v>
          </cell>
          <cell r="W372" t="str">
            <v>-</v>
          </cell>
          <cell r="X372" t="str">
            <v>-</v>
          </cell>
          <cell r="Y372" t="str">
            <v>-</v>
          </cell>
          <cell r="Z372" t="str">
            <v>-</v>
          </cell>
          <cell r="AA372" t="str">
            <v>SWUCA</v>
          </cell>
        </row>
        <row r="373">
          <cell r="A373">
            <v>645</v>
          </cell>
          <cell r="B373" t="str">
            <v xml:space="preserve">FORT MEADE, CITY OF             </v>
          </cell>
          <cell r="C373">
            <v>5796</v>
          </cell>
          <cell r="D373">
            <v>5873</v>
          </cell>
          <cell r="E373">
            <v>5884</v>
          </cell>
          <cell r="F373">
            <v>5899</v>
          </cell>
          <cell r="G373">
            <v>5800</v>
          </cell>
          <cell r="H373">
            <v>5800</v>
          </cell>
          <cell r="I373">
            <v>5800</v>
          </cell>
          <cell r="J373">
            <v>5800</v>
          </cell>
          <cell r="K373">
            <v>5800</v>
          </cell>
          <cell r="L373">
            <v>5525</v>
          </cell>
          <cell r="M373">
            <v>6123</v>
          </cell>
          <cell r="N373">
            <v>6888</v>
          </cell>
          <cell r="O373">
            <v>6984</v>
          </cell>
          <cell r="P373">
            <v>7120</v>
          </cell>
          <cell r="Q373">
            <v>7120</v>
          </cell>
          <cell r="R373">
            <v>7292</v>
          </cell>
          <cell r="S373">
            <v>7476</v>
          </cell>
          <cell r="T373">
            <v>7476</v>
          </cell>
          <cell r="U373">
            <v>5455</v>
          </cell>
          <cell r="V373">
            <v>5455</v>
          </cell>
          <cell r="W373">
            <v>6942</v>
          </cell>
          <cell r="X373">
            <v>6942</v>
          </cell>
          <cell r="Y373">
            <v>6942</v>
          </cell>
          <cell r="AA373" t="str">
            <v>SWUCA</v>
          </cell>
        </row>
        <row r="374">
          <cell r="A374">
            <v>1616</v>
          </cell>
          <cell r="B374" t="str">
            <v>LAKE REGION MOBILE HOME OWNERS</v>
          </cell>
          <cell r="C374">
            <v>820</v>
          </cell>
          <cell r="D374">
            <v>1443</v>
          </cell>
          <cell r="E374" t="str">
            <v>-</v>
          </cell>
          <cell r="F374">
            <v>574</v>
          </cell>
          <cell r="G374">
            <v>638</v>
          </cell>
          <cell r="H374">
            <v>701</v>
          </cell>
          <cell r="I374">
            <v>767</v>
          </cell>
          <cell r="J374">
            <v>767</v>
          </cell>
          <cell r="K374">
            <v>851</v>
          </cell>
          <cell r="L374">
            <v>868</v>
          </cell>
          <cell r="M374">
            <v>988</v>
          </cell>
          <cell r="N374">
            <v>962</v>
          </cell>
          <cell r="O374">
            <v>975</v>
          </cell>
          <cell r="P374">
            <v>1026</v>
          </cell>
          <cell r="Q374">
            <v>1026</v>
          </cell>
          <cell r="R374">
            <v>969</v>
          </cell>
          <cell r="S374">
            <v>1000</v>
          </cell>
          <cell r="T374">
            <v>1026</v>
          </cell>
          <cell r="U374">
            <v>1026</v>
          </cell>
          <cell r="V374">
            <v>1026</v>
          </cell>
          <cell r="W374">
            <v>1026</v>
          </cell>
          <cell r="X374">
            <v>1214</v>
          </cell>
          <cell r="Y374">
            <v>1214</v>
          </cell>
          <cell r="AA374" t="str">
            <v>SWUCA</v>
          </cell>
        </row>
        <row r="375">
          <cell r="A375">
            <v>1625</v>
          </cell>
          <cell r="B375" t="str">
            <v>FOUR LAKES GOLF CLUB</v>
          </cell>
          <cell r="C375" t="str">
            <v>-</v>
          </cell>
          <cell r="D375" t="str">
            <v>-</v>
          </cell>
          <cell r="E375" t="str">
            <v>-</v>
          </cell>
          <cell r="F375" t="str">
            <v>-</v>
          </cell>
          <cell r="G375" t="str">
            <v>-</v>
          </cell>
          <cell r="H375" t="str">
            <v>-</v>
          </cell>
          <cell r="I375" t="str">
            <v>-</v>
          </cell>
          <cell r="J375" t="str">
            <v>-</v>
          </cell>
          <cell r="K375" t="str">
            <v>-</v>
          </cell>
          <cell r="L375" t="str">
            <v>-</v>
          </cell>
          <cell r="M375" t="str">
            <v>-</v>
          </cell>
          <cell r="N375" t="str">
            <v>-</v>
          </cell>
          <cell r="O375" t="str">
            <v>-</v>
          </cell>
          <cell r="P375">
            <v>754</v>
          </cell>
          <cell r="Q375">
            <v>774</v>
          </cell>
          <cell r="R375">
            <v>793</v>
          </cell>
          <cell r="S375">
            <v>813</v>
          </cell>
          <cell r="T375">
            <v>1881</v>
          </cell>
          <cell r="U375">
            <v>1881</v>
          </cell>
          <cell r="V375">
            <v>1840</v>
          </cell>
          <cell r="W375">
            <v>1840</v>
          </cell>
          <cell r="X375">
            <v>1840</v>
          </cell>
          <cell r="Y375">
            <v>1840</v>
          </cell>
          <cell r="AA375" t="str">
            <v>SWUCA</v>
          </cell>
        </row>
        <row r="376">
          <cell r="A376">
            <v>2083</v>
          </cell>
          <cell r="B376" t="str">
            <v>ALTURAS WATER WORKS</v>
          </cell>
          <cell r="C376">
            <v>180</v>
          </cell>
          <cell r="D376">
            <v>234</v>
          </cell>
          <cell r="E376">
            <v>182</v>
          </cell>
          <cell r="F376">
            <v>160</v>
          </cell>
          <cell r="G376">
            <v>137</v>
          </cell>
          <cell r="H376">
            <v>137</v>
          </cell>
          <cell r="I376" t="str">
            <v>-</v>
          </cell>
          <cell r="J376" t="str">
            <v>-</v>
          </cell>
          <cell r="K376" t="str">
            <v>-</v>
          </cell>
          <cell r="L376" t="str">
            <v>-</v>
          </cell>
          <cell r="M376" t="str">
            <v>-</v>
          </cell>
          <cell r="N376" t="str">
            <v>-</v>
          </cell>
          <cell r="O376" t="str">
            <v>-</v>
          </cell>
          <cell r="P376" t="str">
            <v>-</v>
          </cell>
          <cell r="Q376" t="str">
            <v>-</v>
          </cell>
          <cell r="R376" t="str">
            <v>-</v>
          </cell>
          <cell r="S376" t="str">
            <v>-</v>
          </cell>
          <cell r="T376" t="str">
            <v>-</v>
          </cell>
          <cell r="U376" t="str">
            <v>-</v>
          </cell>
          <cell r="V376" t="str">
            <v>-</v>
          </cell>
          <cell r="W376" t="str">
            <v>-</v>
          </cell>
          <cell r="X376" t="str">
            <v>-</v>
          </cell>
          <cell r="Y376" t="str">
            <v>-</v>
          </cell>
          <cell r="Z376" t="str">
            <v>-</v>
          </cell>
          <cell r="AA376" t="str">
            <v>SWUCA</v>
          </cell>
        </row>
        <row r="377">
          <cell r="A377">
            <v>2332</v>
          </cell>
          <cell r="B377" t="str">
            <v xml:space="preserve">LAKE HAMILTON, TOWN OF          </v>
          </cell>
          <cell r="C377">
            <v>1522</v>
          </cell>
          <cell r="D377">
            <v>1700</v>
          </cell>
          <cell r="E377">
            <v>2000</v>
          </cell>
          <cell r="F377">
            <v>2200</v>
          </cell>
          <cell r="G377">
            <v>1958</v>
          </cell>
          <cell r="H377">
            <v>1958</v>
          </cell>
          <cell r="I377">
            <v>1795</v>
          </cell>
          <cell r="J377">
            <v>1463</v>
          </cell>
          <cell r="K377">
            <v>2150</v>
          </cell>
          <cell r="L377">
            <v>2211</v>
          </cell>
          <cell r="M377">
            <v>1630</v>
          </cell>
          <cell r="N377">
            <v>1630</v>
          </cell>
          <cell r="O377">
            <v>1662</v>
          </cell>
          <cell r="P377">
            <v>1694</v>
          </cell>
          <cell r="Q377">
            <v>1738</v>
          </cell>
          <cell r="R377">
            <v>1780</v>
          </cell>
          <cell r="S377">
            <v>1825</v>
          </cell>
          <cell r="T377">
            <v>2400</v>
          </cell>
          <cell r="U377">
            <v>2408</v>
          </cell>
          <cell r="V377">
            <v>2408</v>
          </cell>
          <cell r="W377">
            <v>2408</v>
          </cell>
          <cell r="X377">
            <v>2408</v>
          </cell>
          <cell r="Y377">
            <v>1500</v>
          </cell>
          <cell r="AA377" t="str">
            <v>SWUCA</v>
          </cell>
        </row>
        <row r="378">
          <cell r="A378">
            <v>2449</v>
          </cell>
          <cell r="B378" t="str">
            <v>SWEETWATER EAST / LAKE HENRY</v>
          </cell>
          <cell r="C378" t="str">
            <v>-</v>
          </cell>
          <cell r="D378" t="str">
            <v>-</v>
          </cell>
          <cell r="E378" t="str">
            <v>-</v>
          </cell>
          <cell r="F378" t="str">
            <v>-</v>
          </cell>
          <cell r="G378">
            <v>633</v>
          </cell>
          <cell r="H378">
            <v>633</v>
          </cell>
          <cell r="I378">
            <v>660</v>
          </cell>
          <cell r="J378">
            <v>633</v>
          </cell>
          <cell r="K378">
            <v>75</v>
          </cell>
          <cell r="L378">
            <v>77</v>
          </cell>
          <cell r="M378">
            <v>300</v>
          </cell>
          <cell r="N378" t="str">
            <v>-</v>
          </cell>
          <cell r="O378" t="str">
            <v>-</v>
          </cell>
          <cell r="P378" t="str">
            <v>-</v>
          </cell>
          <cell r="Q378" t="str">
            <v>-</v>
          </cell>
          <cell r="R378" t="str">
            <v>-</v>
          </cell>
          <cell r="S378" t="str">
            <v>-</v>
          </cell>
          <cell r="T378">
            <v>572</v>
          </cell>
          <cell r="U378">
            <v>1000</v>
          </cell>
          <cell r="V378">
            <v>1019</v>
          </cell>
          <cell r="W378">
            <v>1019</v>
          </cell>
          <cell r="X378">
            <v>616</v>
          </cell>
          <cell r="Y378">
            <v>616</v>
          </cell>
          <cell r="AA378" t="str">
            <v>SWUCA</v>
          </cell>
        </row>
        <row r="379">
          <cell r="A379" t="str">
            <v>2658 / trx 6624</v>
          </cell>
          <cell r="B379" t="str">
            <v>CITY OF LAKE ALFRED / MARIANNA ACRES</v>
          </cell>
          <cell r="C379" t="str">
            <v>-</v>
          </cell>
          <cell r="D379" t="str">
            <v>-</v>
          </cell>
          <cell r="E379" t="str">
            <v>-</v>
          </cell>
          <cell r="F379" t="str">
            <v>-</v>
          </cell>
          <cell r="G379" t="str">
            <v>-</v>
          </cell>
          <cell r="H379" t="str">
            <v>-</v>
          </cell>
          <cell r="I379" t="str">
            <v>-</v>
          </cell>
          <cell r="J379" t="str">
            <v>-</v>
          </cell>
          <cell r="K379" t="str">
            <v>-</v>
          </cell>
          <cell r="L379" t="str">
            <v>-</v>
          </cell>
          <cell r="M379" t="str">
            <v>-</v>
          </cell>
          <cell r="N379">
            <v>1241</v>
          </cell>
          <cell r="O379">
            <v>1268</v>
          </cell>
          <cell r="P379">
            <v>1293</v>
          </cell>
          <cell r="Q379">
            <v>1327</v>
          </cell>
          <cell r="R379">
            <v>1359</v>
          </cell>
          <cell r="S379">
            <v>1393</v>
          </cell>
          <cell r="T379">
            <v>1324</v>
          </cell>
          <cell r="U379" t="str">
            <v>-</v>
          </cell>
          <cell r="V379" t="str">
            <v>-</v>
          </cell>
          <cell r="W379" t="str">
            <v>-</v>
          </cell>
          <cell r="X379" t="str">
            <v>-</v>
          </cell>
          <cell r="Y379" t="str">
            <v>-</v>
          </cell>
          <cell r="Z379" t="str">
            <v>-</v>
          </cell>
          <cell r="AA379" t="str">
            <v>SWUCA</v>
          </cell>
        </row>
        <row r="380">
          <cell r="A380">
            <v>3214</v>
          </cell>
          <cell r="B380" t="str">
            <v>SUNRISE WATER COMPANY</v>
          </cell>
          <cell r="C380" t="str">
            <v>-</v>
          </cell>
          <cell r="D380">
            <v>1008</v>
          </cell>
          <cell r="E380" t="str">
            <v>-</v>
          </cell>
          <cell r="F380">
            <v>655</v>
          </cell>
          <cell r="G380" t="str">
            <v>-</v>
          </cell>
          <cell r="H380" t="str">
            <v>-</v>
          </cell>
          <cell r="I380" t="str">
            <v>-</v>
          </cell>
          <cell r="J380" t="str">
            <v>-</v>
          </cell>
          <cell r="K380">
            <v>683</v>
          </cell>
          <cell r="L380" t="str">
            <v>-</v>
          </cell>
          <cell r="M380">
            <v>540</v>
          </cell>
          <cell r="N380" t="str">
            <v>-</v>
          </cell>
          <cell r="O380" t="str">
            <v>-</v>
          </cell>
          <cell r="P380" t="str">
            <v>-</v>
          </cell>
          <cell r="Q380" t="str">
            <v>-</v>
          </cell>
          <cell r="R380" t="str">
            <v>-</v>
          </cell>
          <cell r="S380" t="str">
            <v>-</v>
          </cell>
          <cell r="T380" t="str">
            <v>-</v>
          </cell>
          <cell r="U380" t="str">
            <v>-</v>
          </cell>
          <cell r="V380" t="str">
            <v>-</v>
          </cell>
          <cell r="W380" t="str">
            <v>-</v>
          </cell>
          <cell r="X380" t="str">
            <v>-</v>
          </cell>
          <cell r="Y380" t="str">
            <v>-</v>
          </cell>
          <cell r="Z380" t="str">
            <v>-</v>
          </cell>
          <cell r="AA380" t="str">
            <v>SWUCA</v>
          </cell>
        </row>
        <row r="381">
          <cell r="A381" t="str">
            <v>3215 / trx 6507</v>
          </cell>
          <cell r="B381" t="str">
            <v>POLK COUNTY BOARD</v>
          </cell>
          <cell r="C381">
            <v>477</v>
          </cell>
          <cell r="D381">
            <v>528</v>
          </cell>
          <cell r="E381">
            <v>600</v>
          </cell>
          <cell r="F381">
            <v>546</v>
          </cell>
          <cell r="G381">
            <v>648</v>
          </cell>
          <cell r="H381">
            <v>648</v>
          </cell>
          <cell r="I381" t="str">
            <v>-</v>
          </cell>
          <cell r="J381" t="str">
            <v>-</v>
          </cell>
          <cell r="K381">
            <v>9004</v>
          </cell>
          <cell r="L381" t="str">
            <v>-</v>
          </cell>
          <cell r="M381" t="str">
            <v>-</v>
          </cell>
          <cell r="N381" t="str">
            <v>-</v>
          </cell>
          <cell r="O381" t="str">
            <v>-</v>
          </cell>
          <cell r="P381" t="str">
            <v>-</v>
          </cell>
          <cell r="Q381" t="str">
            <v>-</v>
          </cell>
          <cell r="R381" t="str">
            <v>-</v>
          </cell>
          <cell r="S381" t="str">
            <v>-</v>
          </cell>
          <cell r="T381" t="str">
            <v>-</v>
          </cell>
          <cell r="U381" t="str">
            <v>-</v>
          </cell>
          <cell r="V381" t="str">
            <v>-</v>
          </cell>
          <cell r="W381" t="str">
            <v>-</v>
          </cell>
          <cell r="X381" t="str">
            <v>-</v>
          </cell>
          <cell r="Y381" t="str">
            <v>-</v>
          </cell>
          <cell r="Z381" t="str">
            <v>-</v>
          </cell>
          <cell r="AA381" t="str">
            <v>SWUCA</v>
          </cell>
        </row>
        <row r="382">
          <cell r="A382">
            <v>3415</v>
          </cell>
          <cell r="B382" t="str">
            <v xml:space="preserve">ORCHID SPRINGS DEVELOP. CORP </v>
          </cell>
          <cell r="C382">
            <v>91</v>
          </cell>
          <cell r="D382">
            <v>677</v>
          </cell>
          <cell r="E382">
            <v>790</v>
          </cell>
          <cell r="F382">
            <v>1120</v>
          </cell>
          <cell r="G382">
            <v>976</v>
          </cell>
          <cell r="H382">
            <v>1237</v>
          </cell>
          <cell r="I382">
            <v>849</v>
          </cell>
          <cell r="J382">
            <v>849</v>
          </cell>
          <cell r="K382">
            <v>719</v>
          </cell>
          <cell r="L382">
            <v>500</v>
          </cell>
          <cell r="M382">
            <v>752</v>
          </cell>
          <cell r="N382">
            <v>788</v>
          </cell>
          <cell r="O382">
            <v>700</v>
          </cell>
          <cell r="P382">
            <v>1268</v>
          </cell>
          <cell r="Q382">
            <v>1268</v>
          </cell>
          <cell r="R382">
            <v>703</v>
          </cell>
          <cell r="S382">
            <v>710</v>
          </cell>
          <cell r="T382">
            <v>710</v>
          </cell>
          <cell r="U382">
            <v>700</v>
          </cell>
          <cell r="V382">
            <v>700</v>
          </cell>
          <cell r="W382">
            <v>700</v>
          </cell>
          <cell r="X382">
            <v>700</v>
          </cell>
          <cell r="Y382">
            <v>700</v>
          </cell>
          <cell r="AA382" t="str">
            <v>SWUCA</v>
          </cell>
        </row>
        <row r="383">
          <cell r="A383">
            <v>4005</v>
          </cell>
          <cell r="B383" t="str">
            <v xml:space="preserve">CROOKED LAKE PARK WATER CO INC. </v>
          </cell>
          <cell r="C383">
            <v>1855</v>
          </cell>
          <cell r="D383">
            <v>1862</v>
          </cell>
          <cell r="E383">
            <v>1642</v>
          </cell>
          <cell r="F383">
            <v>1580</v>
          </cell>
          <cell r="G383">
            <v>1644</v>
          </cell>
          <cell r="H383">
            <v>1657</v>
          </cell>
          <cell r="I383">
            <v>1726</v>
          </cell>
          <cell r="J383">
            <v>1726</v>
          </cell>
          <cell r="K383">
            <v>3274</v>
          </cell>
          <cell r="L383">
            <v>1868</v>
          </cell>
          <cell r="M383">
            <v>1768</v>
          </cell>
          <cell r="N383">
            <v>1500</v>
          </cell>
          <cell r="O383">
            <v>1521</v>
          </cell>
          <cell r="P383">
            <v>1899</v>
          </cell>
          <cell r="Q383">
            <v>1890</v>
          </cell>
          <cell r="R383">
            <v>1909</v>
          </cell>
          <cell r="S383">
            <v>1927</v>
          </cell>
          <cell r="T383">
            <v>1927</v>
          </cell>
          <cell r="U383">
            <v>2446</v>
          </cell>
          <cell r="V383">
            <v>2446</v>
          </cell>
          <cell r="W383">
            <v>2012</v>
          </cell>
          <cell r="X383">
            <v>1932</v>
          </cell>
          <cell r="Y383">
            <v>2061</v>
          </cell>
          <cell r="AA383" t="str">
            <v>SWUCA</v>
          </cell>
        </row>
        <row r="384">
          <cell r="A384" t="str">
            <v>4279 / trx 4607</v>
          </cell>
          <cell r="B384" t="str">
            <v>WINTER HAVEN / GARDEN GROVE</v>
          </cell>
          <cell r="C384">
            <v>9530</v>
          </cell>
          <cell r="D384">
            <v>14700</v>
          </cell>
          <cell r="E384">
            <v>15452</v>
          </cell>
          <cell r="F384">
            <v>15120</v>
          </cell>
          <cell r="G384">
            <v>12726</v>
          </cell>
          <cell r="H384">
            <v>20598</v>
          </cell>
          <cell r="I384">
            <v>13103</v>
          </cell>
          <cell r="J384">
            <v>13103</v>
          </cell>
          <cell r="K384">
            <v>13409</v>
          </cell>
          <cell r="L384">
            <v>12629</v>
          </cell>
          <cell r="M384">
            <v>20043</v>
          </cell>
          <cell r="N384">
            <v>23035</v>
          </cell>
          <cell r="O384">
            <v>18186</v>
          </cell>
          <cell r="P384">
            <v>18541</v>
          </cell>
          <cell r="Q384">
            <v>19023</v>
          </cell>
          <cell r="R384">
            <v>18675</v>
          </cell>
          <cell r="S384">
            <v>19145</v>
          </cell>
          <cell r="T384">
            <v>19145</v>
          </cell>
          <cell r="U384">
            <v>26637</v>
          </cell>
          <cell r="V384">
            <v>26637</v>
          </cell>
          <cell r="W384" t="str">
            <v>-</v>
          </cell>
          <cell r="X384" t="str">
            <v>-</v>
          </cell>
          <cell r="Y384" t="str">
            <v>-</v>
          </cell>
          <cell r="Z384" t="str">
            <v>-</v>
          </cell>
          <cell r="AA384" t="str">
            <v>SWUCA</v>
          </cell>
        </row>
        <row r="385">
          <cell r="A385">
            <v>4441</v>
          </cell>
          <cell r="B385" t="str">
            <v>WILDER CORPORATION OF DELAWARE</v>
          </cell>
          <cell r="C385" t="str">
            <v>-</v>
          </cell>
          <cell r="D385" t="str">
            <v>-</v>
          </cell>
          <cell r="E385" t="str">
            <v>-</v>
          </cell>
          <cell r="F385" t="str">
            <v>-</v>
          </cell>
          <cell r="G385" t="str">
            <v>-</v>
          </cell>
          <cell r="H385" t="str">
            <v>-</v>
          </cell>
          <cell r="I385" t="str">
            <v>-</v>
          </cell>
          <cell r="J385">
            <v>180</v>
          </cell>
          <cell r="K385">
            <v>180</v>
          </cell>
          <cell r="L385" t="str">
            <v>-</v>
          </cell>
          <cell r="M385" t="str">
            <v>-</v>
          </cell>
          <cell r="N385" t="str">
            <v>-</v>
          </cell>
          <cell r="O385" t="str">
            <v>-</v>
          </cell>
          <cell r="P385" t="str">
            <v>-</v>
          </cell>
          <cell r="Q385" t="str">
            <v>-</v>
          </cell>
          <cell r="R385" t="str">
            <v>-</v>
          </cell>
          <cell r="S385" t="str">
            <v>-</v>
          </cell>
          <cell r="T385" t="str">
            <v>-</v>
          </cell>
          <cell r="U385" t="str">
            <v>-</v>
          </cell>
          <cell r="V385" t="str">
            <v>-</v>
          </cell>
          <cell r="W385" t="str">
            <v>-</v>
          </cell>
          <cell r="X385" t="str">
            <v>-</v>
          </cell>
          <cell r="Y385" t="str">
            <v>-</v>
          </cell>
          <cell r="Z385" t="str">
            <v>-</v>
          </cell>
          <cell r="AA385" t="str">
            <v>SWUCA</v>
          </cell>
        </row>
        <row r="386">
          <cell r="A386">
            <v>4479</v>
          </cell>
          <cell r="B386" t="str">
            <v>VALHALLA HOMEOWNERS</v>
          </cell>
          <cell r="C386" t="str">
            <v>-</v>
          </cell>
          <cell r="D386" t="str">
            <v>-</v>
          </cell>
          <cell r="E386" t="str">
            <v>-</v>
          </cell>
          <cell r="F386">
            <v>85</v>
          </cell>
          <cell r="G386" t="str">
            <v>-</v>
          </cell>
          <cell r="H386" t="str">
            <v>-</v>
          </cell>
          <cell r="I386" t="str">
            <v>-</v>
          </cell>
          <cell r="J386" t="str">
            <v>-</v>
          </cell>
          <cell r="K386" t="str">
            <v>-</v>
          </cell>
          <cell r="L386" t="str">
            <v>-</v>
          </cell>
          <cell r="M386">
            <v>89</v>
          </cell>
          <cell r="N386" t="str">
            <v>-</v>
          </cell>
          <cell r="O386" t="str">
            <v>-</v>
          </cell>
          <cell r="P386" t="str">
            <v>-</v>
          </cell>
          <cell r="Q386" t="str">
            <v>-</v>
          </cell>
          <cell r="R386" t="str">
            <v>-</v>
          </cell>
          <cell r="S386" t="str">
            <v>-</v>
          </cell>
          <cell r="T386" t="str">
            <v>-</v>
          </cell>
          <cell r="U386" t="str">
            <v>-</v>
          </cell>
          <cell r="V386" t="str">
            <v>-</v>
          </cell>
          <cell r="W386" t="str">
            <v>-</v>
          </cell>
          <cell r="X386" t="str">
            <v>-</v>
          </cell>
          <cell r="Y386" t="str">
            <v>-</v>
          </cell>
          <cell r="Z386" t="str">
            <v>-</v>
          </cell>
          <cell r="AA386" t="str">
            <v>SWUCA</v>
          </cell>
        </row>
        <row r="387">
          <cell r="A387">
            <v>4607</v>
          </cell>
          <cell r="B387" t="str">
            <v xml:space="preserve">WINTER HAVEN, CITY OF           </v>
          </cell>
          <cell r="C387">
            <v>34450</v>
          </cell>
          <cell r="D387">
            <v>34450</v>
          </cell>
          <cell r="E387">
            <v>34900</v>
          </cell>
          <cell r="F387">
            <v>40722</v>
          </cell>
          <cell r="G387">
            <v>29740</v>
          </cell>
          <cell r="H387">
            <v>30011</v>
          </cell>
          <cell r="I387">
            <v>48810</v>
          </cell>
          <cell r="J387">
            <v>49627</v>
          </cell>
          <cell r="K387">
            <v>49930</v>
          </cell>
          <cell r="L387">
            <v>44796</v>
          </cell>
          <cell r="M387">
            <v>45378</v>
          </cell>
          <cell r="N387">
            <v>45596</v>
          </cell>
          <cell r="O387">
            <v>46231</v>
          </cell>
          <cell r="P387">
            <v>47133</v>
          </cell>
          <cell r="Q387">
            <v>47133</v>
          </cell>
          <cell r="R387">
            <v>42444</v>
          </cell>
          <cell r="S387">
            <v>43513</v>
          </cell>
          <cell r="T387">
            <v>41508</v>
          </cell>
          <cell r="U387">
            <v>42598</v>
          </cell>
          <cell r="V387">
            <v>42598</v>
          </cell>
          <cell r="W387">
            <v>65766</v>
          </cell>
          <cell r="X387">
            <v>69954</v>
          </cell>
          <cell r="Y387">
            <v>71262</v>
          </cell>
          <cell r="AA387" t="str">
            <v>SWUCA</v>
          </cell>
        </row>
        <row r="388">
          <cell r="A388">
            <v>4658</v>
          </cell>
          <cell r="B388" t="str">
            <v xml:space="preserve">LAKE WALES, CITY OF             </v>
          </cell>
          <cell r="C388">
            <v>8300</v>
          </cell>
          <cell r="D388">
            <v>11208</v>
          </cell>
          <cell r="E388">
            <v>20411</v>
          </cell>
          <cell r="F388">
            <v>11970</v>
          </cell>
          <cell r="G388">
            <v>12610</v>
          </cell>
          <cell r="H388">
            <v>12696</v>
          </cell>
          <cell r="I388">
            <v>16798</v>
          </cell>
          <cell r="J388">
            <v>16798</v>
          </cell>
          <cell r="K388">
            <v>16109</v>
          </cell>
          <cell r="L388">
            <v>16375</v>
          </cell>
          <cell r="M388">
            <v>17047</v>
          </cell>
          <cell r="N388">
            <v>17737</v>
          </cell>
          <cell r="O388">
            <v>17984</v>
          </cell>
          <cell r="P388">
            <v>18335</v>
          </cell>
          <cell r="Q388">
            <v>18335</v>
          </cell>
          <cell r="R388">
            <v>18777</v>
          </cell>
          <cell r="S388">
            <v>19250</v>
          </cell>
          <cell r="T388">
            <v>19493</v>
          </cell>
          <cell r="U388">
            <v>17868</v>
          </cell>
          <cell r="V388">
            <v>18500</v>
          </cell>
          <cell r="W388">
            <v>20140</v>
          </cell>
          <cell r="X388">
            <v>20453</v>
          </cell>
          <cell r="Y388">
            <v>21837</v>
          </cell>
          <cell r="AA388" t="str">
            <v>SWUCA</v>
          </cell>
        </row>
        <row r="389">
          <cell r="A389">
            <v>4912</v>
          </cell>
          <cell r="B389" t="str">
            <v>LAKELAND, CITY OF</v>
          </cell>
          <cell r="C389">
            <v>111400</v>
          </cell>
          <cell r="D389">
            <v>111000</v>
          </cell>
          <cell r="E389">
            <v>118465</v>
          </cell>
          <cell r="F389">
            <v>114988</v>
          </cell>
          <cell r="G389">
            <v>116748</v>
          </cell>
          <cell r="H389">
            <v>118507</v>
          </cell>
          <cell r="I389">
            <v>128917</v>
          </cell>
          <cell r="J389">
            <v>146116</v>
          </cell>
          <cell r="K389">
            <v>146116</v>
          </cell>
          <cell r="L389">
            <v>141224</v>
          </cell>
          <cell r="M389">
            <v>143060</v>
          </cell>
          <cell r="N389">
            <v>148566</v>
          </cell>
          <cell r="O389">
            <v>153359</v>
          </cell>
          <cell r="P389">
            <v>105764</v>
          </cell>
          <cell r="Q389">
            <v>108514</v>
          </cell>
          <cell r="R389">
            <v>111129</v>
          </cell>
          <cell r="S389">
            <v>155567</v>
          </cell>
          <cell r="T389">
            <v>155143</v>
          </cell>
          <cell r="U389">
            <v>163034</v>
          </cell>
          <cell r="V389">
            <v>164146</v>
          </cell>
          <cell r="W389">
            <v>166345</v>
          </cell>
          <cell r="X389">
            <v>170020</v>
          </cell>
          <cell r="Y389">
            <v>180080</v>
          </cell>
          <cell r="AA389" t="str">
            <v>SWUCA</v>
          </cell>
        </row>
        <row r="390">
          <cell r="A390">
            <v>5251</v>
          </cell>
          <cell r="B390" t="str">
            <v>SPORTS SHINKO (FLA) / GRENELEFE</v>
          </cell>
          <cell r="C390">
            <v>3000</v>
          </cell>
          <cell r="D390">
            <v>5000</v>
          </cell>
          <cell r="E390">
            <v>5000</v>
          </cell>
          <cell r="F390">
            <v>3750</v>
          </cell>
          <cell r="G390">
            <v>3790</v>
          </cell>
          <cell r="H390">
            <v>3820</v>
          </cell>
          <cell r="I390">
            <v>1627</v>
          </cell>
          <cell r="J390">
            <v>1627</v>
          </cell>
          <cell r="K390">
            <v>1627</v>
          </cell>
          <cell r="L390">
            <v>1743</v>
          </cell>
          <cell r="M390">
            <v>1989</v>
          </cell>
          <cell r="N390">
            <v>2221</v>
          </cell>
          <cell r="O390">
            <v>2760</v>
          </cell>
          <cell r="P390">
            <v>2951</v>
          </cell>
          <cell r="Q390">
            <v>3557</v>
          </cell>
          <cell r="R390">
            <v>3449</v>
          </cell>
          <cell r="S390">
            <v>3536</v>
          </cell>
          <cell r="T390">
            <v>2355</v>
          </cell>
          <cell r="U390">
            <v>2740</v>
          </cell>
          <cell r="V390">
            <v>2740</v>
          </cell>
          <cell r="W390">
            <v>3140</v>
          </cell>
          <cell r="X390">
            <v>4280</v>
          </cell>
          <cell r="Y390">
            <v>6945</v>
          </cell>
          <cell r="AA390" t="str">
            <v>SWUCA</v>
          </cell>
        </row>
        <row r="391">
          <cell r="A391" t="str">
            <v>5471 / trx 6509</v>
          </cell>
          <cell r="B391" t="str">
            <v>POLK CO. / LOMA LINDA (NERUSA)</v>
          </cell>
          <cell r="C391" t="str">
            <v>-</v>
          </cell>
          <cell r="D391" t="str">
            <v>-</v>
          </cell>
          <cell r="E391" t="str">
            <v>-</v>
          </cell>
          <cell r="F391" t="str">
            <v>-</v>
          </cell>
          <cell r="G391" t="str">
            <v>-</v>
          </cell>
          <cell r="H391" t="str">
            <v>-</v>
          </cell>
          <cell r="I391" t="str">
            <v>-</v>
          </cell>
          <cell r="J391" t="str">
            <v>-</v>
          </cell>
          <cell r="K391" t="str">
            <v>-</v>
          </cell>
          <cell r="L391" t="str">
            <v>-</v>
          </cell>
          <cell r="M391" t="str">
            <v>-</v>
          </cell>
          <cell r="N391">
            <v>2971</v>
          </cell>
          <cell r="O391">
            <v>3596</v>
          </cell>
          <cell r="P391">
            <v>3667</v>
          </cell>
          <cell r="Q391">
            <v>3762</v>
          </cell>
          <cell r="R391" t="str">
            <v>-</v>
          </cell>
          <cell r="S391" t="str">
            <v>-</v>
          </cell>
          <cell r="T391" t="str">
            <v>-</v>
          </cell>
          <cell r="U391" t="str">
            <v>-</v>
          </cell>
          <cell r="V391" t="str">
            <v>-</v>
          </cell>
          <cell r="W391" t="str">
            <v>-</v>
          </cell>
          <cell r="X391" t="str">
            <v>-</v>
          </cell>
          <cell r="Y391" t="str">
            <v>-</v>
          </cell>
          <cell r="AA391" t="str">
            <v>SWUCA</v>
          </cell>
        </row>
        <row r="392">
          <cell r="A392">
            <v>5750</v>
          </cell>
          <cell r="B392" t="str">
            <v xml:space="preserve">DAVENPORT, CITY OF              </v>
          </cell>
          <cell r="C392">
            <v>2000</v>
          </cell>
          <cell r="D392">
            <v>1784</v>
          </cell>
          <cell r="E392">
            <v>2203</v>
          </cell>
          <cell r="F392">
            <v>2394</v>
          </cell>
          <cell r="G392">
            <v>2078</v>
          </cell>
          <cell r="H392">
            <v>2182</v>
          </cell>
          <cell r="I392">
            <v>2243</v>
          </cell>
          <cell r="J392">
            <v>2243</v>
          </cell>
          <cell r="K392">
            <v>2530</v>
          </cell>
          <cell r="L392">
            <v>2685</v>
          </cell>
          <cell r="M392">
            <v>2970</v>
          </cell>
          <cell r="N392">
            <v>3528</v>
          </cell>
          <cell r="O392">
            <v>3704</v>
          </cell>
          <cell r="P392">
            <v>3776</v>
          </cell>
          <cell r="Q392">
            <v>3874</v>
          </cell>
          <cell r="R392">
            <v>3967</v>
          </cell>
          <cell r="S392">
            <v>4067</v>
          </cell>
          <cell r="T392">
            <v>4118</v>
          </cell>
          <cell r="U392">
            <v>4118.2442000000001</v>
          </cell>
          <cell r="V392">
            <v>4118</v>
          </cell>
          <cell r="W392">
            <v>3978</v>
          </cell>
          <cell r="X392">
            <v>3978</v>
          </cell>
          <cell r="Y392">
            <v>3978</v>
          </cell>
        </row>
        <row r="393">
          <cell r="A393">
            <v>5870</v>
          </cell>
          <cell r="B393" t="str">
            <v xml:space="preserve">FROSTPROOF, CITY OF             </v>
          </cell>
          <cell r="C393">
            <v>3152</v>
          </cell>
          <cell r="D393">
            <v>3170</v>
          </cell>
          <cell r="E393">
            <v>3189</v>
          </cell>
          <cell r="F393">
            <v>3189</v>
          </cell>
          <cell r="G393">
            <v>3266</v>
          </cell>
          <cell r="H393">
            <v>3266</v>
          </cell>
          <cell r="I393">
            <v>2894</v>
          </cell>
          <cell r="J393">
            <v>3028</v>
          </cell>
          <cell r="K393">
            <v>3028</v>
          </cell>
          <cell r="L393">
            <v>3089</v>
          </cell>
          <cell r="M393">
            <v>3129</v>
          </cell>
          <cell r="N393">
            <v>3694</v>
          </cell>
          <cell r="O393">
            <v>3694</v>
          </cell>
          <cell r="P393">
            <v>3593</v>
          </cell>
          <cell r="Q393">
            <v>3593</v>
          </cell>
          <cell r="R393">
            <v>3593</v>
          </cell>
          <cell r="S393">
            <v>3684</v>
          </cell>
          <cell r="T393">
            <v>4100</v>
          </cell>
          <cell r="U393">
            <v>4100</v>
          </cell>
          <cell r="V393">
            <v>4100</v>
          </cell>
          <cell r="W393">
            <v>4100</v>
          </cell>
          <cell r="X393">
            <v>3836</v>
          </cell>
          <cell r="Y393">
            <v>3918</v>
          </cell>
          <cell r="AA393" t="str">
            <v>SWUCA</v>
          </cell>
        </row>
        <row r="394">
          <cell r="A394">
            <v>5893</v>
          </cell>
          <cell r="B394" t="str">
            <v xml:space="preserve">DUNDEE, TOWN OF                 </v>
          </cell>
          <cell r="C394">
            <v>2500</v>
          </cell>
          <cell r="D394">
            <v>2300</v>
          </cell>
          <cell r="E394">
            <v>2441</v>
          </cell>
          <cell r="F394">
            <v>2500</v>
          </cell>
          <cell r="G394">
            <v>2584</v>
          </cell>
          <cell r="H394">
            <v>2667</v>
          </cell>
          <cell r="I394">
            <v>2358</v>
          </cell>
          <cell r="J394">
            <v>2952</v>
          </cell>
          <cell r="K394">
            <v>3196</v>
          </cell>
          <cell r="L394">
            <v>3196</v>
          </cell>
          <cell r="M394">
            <v>3196</v>
          </cell>
          <cell r="N394">
            <v>3196</v>
          </cell>
          <cell r="O394">
            <v>3241</v>
          </cell>
          <cell r="P394">
            <v>3304</v>
          </cell>
          <cell r="Q394">
            <v>3390</v>
          </cell>
          <cell r="R394">
            <v>4091</v>
          </cell>
          <cell r="S394">
            <v>4194</v>
          </cell>
          <cell r="T394">
            <v>3289</v>
          </cell>
          <cell r="U394">
            <v>3289</v>
          </cell>
          <cell r="V394">
            <v>3289</v>
          </cell>
          <cell r="W394">
            <v>3728</v>
          </cell>
          <cell r="X394">
            <v>3728</v>
          </cell>
          <cell r="Y394">
            <v>4117</v>
          </cell>
          <cell r="AA394" t="str">
            <v>SWUCA</v>
          </cell>
        </row>
        <row r="395">
          <cell r="A395" t="str">
            <v>5979 / trx 6509</v>
          </cell>
          <cell r="B395" t="str">
            <v>POLK COUNTY / RIDGE UT / EDGE HILL</v>
          </cell>
          <cell r="C395">
            <v>580</v>
          </cell>
          <cell r="D395">
            <v>722</v>
          </cell>
          <cell r="E395">
            <v>544</v>
          </cell>
          <cell r="F395">
            <v>822</v>
          </cell>
          <cell r="G395">
            <v>703</v>
          </cell>
          <cell r="H395">
            <v>703</v>
          </cell>
          <cell r="I395">
            <v>549</v>
          </cell>
          <cell r="J395">
            <v>488</v>
          </cell>
          <cell r="K395" t="str">
            <v>-</v>
          </cell>
          <cell r="L395" t="str">
            <v>-</v>
          </cell>
          <cell r="M395" t="str">
            <v>-</v>
          </cell>
          <cell r="N395" t="str">
            <v>-</v>
          </cell>
          <cell r="O395" t="str">
            <v>-</v>
          </cell>
          <cell r="P395" t="str">
            <v>-</v>
          </cell>
          <cell r="Q395" t="str">
            <v>-</v>
          </cell>
          <cell r="R395" t="str">
            <v>-</v>
          </cell>
          <cell r="S395" t="str">
            <v>-</v>
          </cell>
          <cell r="T395" t="str">
            <v>-</v>
          </cell>
          <cell r="U395" t="str">
            <v>-</v>
          </cell>
          <cell r="V395" t="str">
            <v>-</v>
          </cell>
          <cell r="W395" t="str">
            <v>-</v>
          </cell>
          <cell r="X395" t="str">
            <v>-</v>
          </cell>
          <cell r="Y395" t="str">
            <v>-</v>
          </cell>
          <cell r="Z395" t="str">
            <v>-</v>
          </cell>
          <cell r="AA395" t="str">
            <v>SWUCA</v>
          </cell>
        </row>
        <row r="396">
          <cell r="A396" t="str">
            <v>6085 / trx 4607</v>
          </cell>
          <cell r="B396" t="str">
            <v>BROOKHAVEN VILLAGE INC.</v>
          </cell>
          <cell r="C396" t="str">
            <v>-</v>
          </cell>
          <cell r="D396">
            <v>95</v>
          </cell>
          <cell r="E396" t="str">
            <v>-</v>
          </cell>
          <cell r="F396" t="str">
            <v>-</v>
          </cell>
          <cell r="G396" t="str">
            <v>-</v>
          </cell>
          <cell r="H396" t="str">
            <v>-</v>
          </cell>
          <cell r="I396" t="str">
            <v>-</v>
          </cell>
          <cell r="J396" t="str">
            <v>-</v>
          </cell>
          <cell r="K396" t="str">
            <v>-</v>
          </cell>
          <cell r="L396" t="str">
            <v>-</v>
          </cell>
          <cell r="M396" t="str">
            <v>-</v>
          </cell>
          <cell r="N396" t="str">
            <v>-</v>
          </cell>
          <cell r="O396" t="str">
            <v>-</v>
          </cell>
          <cell r="P396" t="str">
            <v>-</v>
          </cell>
          <cell r="Q396" t="str">
            <v>-</v>
          </cell>
          <cell r="R396" t="str">
            <v>-</v>
          </cell>
          <cell r="S396" t="str">
            <v>-</v>
          </cell>
          <cell r="T396" t="str">
            <v>-</v>
          </cell>
          <cell r="U396" t="str">
            <v>-</v>
          </cell>
          <cell r="V396" t="str">
            <v>-</v>
          </cell>
          <cell r="W396" t="str">
            <v>-</v>
          </cell>
          <cell r="X396" t="str">
            <v>-</v>
          </cell>
          <cell r="Y396" t="str">
            <v>-</v>
          </cell>
          <cell r="Z396" t="str">
            <v>-</v>
          </cell>
          <cell r="AA396" t="str">
            <v>SWUCA</v>
          </cell>
        </row>
        <row r="397">
          <cell r="A397" t="str">
            <v>6104 / trx 4279</v>
          </cell>
          <cell r="B397" t="str">
            <v>KINSMEN ENT / ORANGE MANOR / G GROVE</v>
          </cell>
          <cell r="C397" t="str">
            <v>-</v>
          </cell>
          <cell r="D397" t="str">
            <v>-</v>
          </cell>
          <cell r="E397" t="str">
            <v>-</v>
          </cell>
          <cell r="F397">
            <v>225</v>
          </cell>
          <cell r="G397">
            <v>410</v>
          </cell>
          <cell r="H397">
            <v>410</v>
          </cell>
          <cell r="I397">
            <v>237</v>
          </cell>
          <cell r="J397">
            <v>237</v>
          </cell>
          <cell r="K397">
            <v>237</v>
          </cell>
          <cell r="L397" t="str">
            <v>-</v>
          </cell>
          <cell r="M397" t="str">
            <v>-</v>
          </cell>
          <cell r="N397" t="str">
            <v>-</v>
          </cell>
          <cell r="O397" t="str">
            <v>-</v>
          </cell>
          <cell r="P397" t="str">
            <v>-</v>
          </cell>
          <cell r="Q397" t="str">
            <v>-</v>
          </cell>
          <cell r="R397" t="str">
            <v>-</v>
          </cell>
          <cell r="S397" t="str">
            <v>-</v>
          </cell>
          <cell r="T397" t="str">
            <v>-</v>
          </cell>
          <cell r="U397" t="str">
            <v>-</v>
          </cell>
          <cell r="V397" t="str">
            <v>-</v>
          </cell>
          <cell r="W397" t="str">
            <v>-</v>
          </cell>
          <cell r="X397" t="str">
            <v>-</v>
          </cell>
          <cell r="Y397" t="str">
            <v>-</v>
          </cell>
          <cell r="Z397" t="str">
            <v>-</v>
          </cell>
          <cell r="AA397" t="str">
            <v>SWUCA</v>
          </cell>
        </row>
        <row r="398">
          <cell r="A398">
            <v>6124</v>
          </cell>
          <cell r="B398" t="str">
            <v xml:space="preserve">MULBERRY, CITY OF               </v>
          </cell>
          <cell r="C398">
            <v>2950</v>
          </cell>
          <cell r="D398">
            <v>3000</v>
          </cell>
          <cell r="E398">
            <v>4000</v>
          </cell>
          <cell r="F398">
            <v>3385</v>
          </cell>
          <cell r="G398">
            <v>3500</v>
          </cell>
          <cell r="H398">
            <v>3500</v>
          </cell>
          <cell r="I398">
            <v>2984</v>
          </cell>
          <cell r="J398">
            <v>2984</v>
          </cell>
          <cell r="K398">
            <v>3095</v>
          </cell>
          <cell r="L398">
            <v>3014</v>
          </cell>
          <cell r="M398">
            <v>2984</v>
          </cell>
          <cell r="N398">
            <v>3300</v>
          </cell>
          <cell r="O398">
            <v>3300</v>
          </cell>
          <cell r="P398">
            <v>3364</v>
          </cell>
          <cell r="Q398">
            <v>3334</v>
          </cell>
          <cell r="R398">
            <v>3325</v>
          </cell>
          <cell r="S398">
            <v>3409</v>
          </cell>
          <cell r="T398">
            <v>3325</v>
          </cell>
          <cell r="U398">
            <v>4878</v>
          </cell>
          <cell r="V398">
            <v>4878</v>
          </cell>
          <cell r="W398">
            <v>4878</v>
          </cell>
          <cell r="X398">
            <v>5379</v>
          </cell>
          <cell r="Y398">
            <v>5379</v>
          </cell>
          <cell r="AA398" t="str">
            <v>SWUCA</v>
          </cell>
        </row>
        <row r="399">
          <cell r="A399">
            <v>6131</v>
          </cell>
          <cell r="B399" t="str">
            <v>COUNTRY OAKS WATER CO.</v>
          </cell>
          <cell r="C399">
            <v>330</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cell r="P399" t="str">
            <v>-</v>
          </cell>
          <cell r="Q399" t="str">
            <v>-</v>
          </cell>
          <cell r="R399" t="str">
            <v>-</v>
          </cell>
          <cell r="S399" t="str">
            <v>-</v>
          </cell>
          <cell r="T399" t="str">
            <v>-</v>
          </cell>
          <cell r="U399" t="str">
            <v>-</v>
          </cell>
          <cell r="V399" t="str">
            <v>-</v>
          </cell>
          <cell r="W399" t="str">
            <v>-</v>
          </cell>
          <cell r="X399" t="str">
            <v>-</v>
          </cell>
          <cell r="Y399" t="str">
            <v>-</v>
          </cell>
          <cell r="Z399" t="str">
            <v>-</v>
          </cell>
          <cell r="AA399" t="str">
            <v>SWUCA</v>
          </cell>
        </row>
        <row r="400">
          <cell r="A400">
            <v>6133</v>
          </cell>
          <cell r="B400" t="str">
            <v>LK. PIERCE RANCH. / POLK CO. BD.</v>
          </cell>
          <cell r="C400">
            <v>708</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cell r="P400" t="str">
            <v>-</v>
          </cell>
          <cell r="Q400" t="str">
            <v>-</v>
          </cell>
          <cell r="R400" t="str">
            <v>-</v>
          </cell>
          <cell r="S400" t="str">
            <v>-</v>
          </cell>
          <cell r="T400" t="str">
            <v>-</v>
          </cell>
          <cell r="U400" t="str">
            <v>-</v>
          </cell>
          <cell r="V400" t="str">
            <v>-</v>
          </cell>
          <cell r="W400" t="str">
            <v>-</v>
          </cell>
          <cell r="X400" t="str">
            <v>-</v>
          </cell>
          <cell r="Y400" t="str">
            <v>-</v>
          </cell>
          <cell r="Z400" t="str">
            <v>-</v>
          </cell>
          <cell r="AA400" t="str">
            <v>SWUCA</v>
          </cell>
        </row>
        <row r="401">
          <cell r="A401">
            <v>6152</v>
          </cell>
          <cell r="B401" t="str">
            <v>LAKESIDE RANCH INVESTMENT CORP.</v>
          </cell>
          <cell r="C401" t="str">
            <v>-</v>
          </cell>
          <cell r="D401">
            <v>131</v>
          </cell>
          <cell r="E401">
            <v>362</v>
          </cell>
          <cell r="F401">
            <v>325</v>
          </cell>
          <cell r="G401" t="str">
            <v>-</v>
          </cell>
          <cell r="H401" t="str">
            <v>-</v>
          </cell>
          <cell r="I401" t="str">
            <v>-</v>
          </cell>
          <cell r="J401" t="str">
            <v>-</v>
          </cell>
          <cell r="K401" t="str">
            <v>-</v>
          </cell>
          <cell r="L401" t="str">
            <v>-</v>
          </cell>
          <cell r="M401" t="str">
            <v>-</v>
          </cell>
          <cell r="N401" t="str">
            <v>-</v>
          </cell>
          <cell r="O401" t="str">
            <v>-</v>
          </cell>
          <cell r="P401" t="str">
            <v>-</v>
          </cell>
          <cell r="Q401" t="str">
            <v>-</v>
          </cell>
          <cell r="R401" t="str">
            <v>-</v>
          </cell>
          <cell r="S401" t="str">
            <v>-</v>
          </cell>
          <cell r="T401" t="str">
            <v>-</v>
          </cell>
          <cell r="U401" t="str">
            <v>-</v>
          </cell>
          <cell r="V401" t="str">
            <v>-</v>
          </cell>
          <cell r="W401" t="str">
            <v>-</v>
          </cell>
          <cell r="X401" t="str">
            <v>-</v>
          </cell>
          <cell r="Y401" t="str">
            <v>-</v>
          </cell>
          <cell r="Z401" t="str">
            <v>-</v>
          </cell>
          <cell r="AA401" t="str">
            <v>SWUCA</v>
          </cell>
        </row>
        <row r="402">
          <cell r="A402">
            <v>6174</v>
          </cell>
          <cell r="B402" t="str">
            <v>SADDLEBAG LAKE OWNERS ASSN. INC.</v>
          </cell>
          <cell r="C402">
            <v>1000</v>
          </cell>
          <cell r="D402">
            <v>1580</v>
          </cell>
          <cell r="E402">
            <v>1580</v>
          </cell>
          <cell r="F402">
            <v>1880</v>
          </cell>
          <cell r="G402">
            <v>1051</v>
          </cell>
          <cell r="H402">
            <v>1051</v>
          </cell>
          <cell r="I402">
            <v>866</v>
          </cell>
          <cell r="J402">
            <v>629</v>
          </cell>
          <cell r="K402">
            <v>718</v>
          </cell>
          <cell r="L402">
            <v>732</v>
          </cell>
          <cell r="M402">
            <v>910</v>
          </cell>
          <cell r="N402" t="str">
            <v>-</v>
          </cell>
          <cell r="O402" t="str">
            <v>-</v>
          </cell>
          <cell r="P402" t="str">
            <v>-</v>
          </cell>
          <cell r="Q402" t="str">
            <v>-</v>
          </cell>
          <cell r="R402" t="str">
            <v>-</v>
          </cell>
          <cell r="S402" t="str">
            <v>-</v>
          </cell>
          <cell r="T402">
            <v>1784</v>
          </cell>
          <cell r="U402">
            <v>1808</v>
          </cell>
          <cell r="V402">
            <v>1600</v>
          </cell>
          <cell r="W402">
            <v>1361</v>
          </cell>
          <cell r="X402">
            <v>1064</v>
          </cell>
          <cell r="Y402">
            <v>1423</v>
          </cell>
          <cell r="AA402" t="str">
            <v>SWUCA</v>
          </cell>
        </row>
        <row r="403">
          <cell r="A403">
            <v>6308</v>
          </cell>
          <cell r="B403" t="str">
            <v>LA CASA DE LAKE WALES</v>
          </cell>
          <cell r="C403" t="str">
            <v>-</v>
          </cell>
          <cell r="D403" t="str">
            <v>-</v>
          </cell>
          <cell r="E403" t="str">
            <v>-</v>
          </cell>
          <cell r="F403">
            <v>54</v>
          </cell>
          <cell r="G403" t="str">
            <v>-</v>
          </cell>
          <cell r="H403" t="str">
            <v>-</v>
          </cell>
          <cell r="I403" t="str">
            <v>-</v>
          </cell>
          <cell r="J403" t="str">
            <v>-</v>
          </cell>
          <cell r="K403" t="str">
            <v>-</v>
          </cell>
          <cell r="L403" t="str">
            <v>-</v>
          </cell>
          <cell r="M403" t="str">
            <v>-</v>
          </cell>
          <cell r="N403" t="str">
            <v>-</v>
          </cell>
          <cell r="O403" t="str">
            <v>-</v>
          </cell>
          <cell r="P403" t="str">
            <v>-</v>
          </cell>
          <cell r="Q403" t="str">
            <v>-</v>
          </cell>
          <cell r="R403" t="str">
            <v>-</v>
          </cell>
          <cell r="S403" t="str">
            <v>-</v>
          </cell>
          <cell r="T403" t="str">
            <v>-</v>
          </cell>
          <cell r="U403" t="str">
            <v>-</v>
          </cell>
          <cell r="V403" t="str">
            <v>-</v>
          </cell>
          <cell r="W403" t="str">
            <v>-</v>
          </cell>
          <cell r="X403" t="str">
            <v>-</v>
          </cell>
          <cell r="Y403" t="str">
            <v>-</v>
          </cell>
          <cell r="Z403" t="str">
            <v>-</v>
          </cell>
          <cell r="AA403" t="str">
            <v>SWUCA</v>
          </cell>
        </row>
        <row r="404">
          <cell r="A404">
            <v>6505</v>
          </cell>
          <cell r="B404" t="str">
            <v>POLK CO. / NORTHWEST REGIONAL SA</v>
          </cell>
          <cell r="C404">
            <v>5469</v>
          </cell>
          <cell r="D404">
            <v>5654</v>
          </cell>
          <cell r="E404">
            <v>4535</v>
          </cell>
          <cell r="F404">
            <v>8125</v>
          </cell>
          <cell r="G404">
            <v>14824</v>
          </cell>
          <cell r="H404">
            <v>14824</v>
          </cell>
          <cell r="I404">
            <v>12236</v>
          </cell>
          <cell r="J404">
            <v>12236</v>
          </cell>
          <cell r="K404">
            <v>12236</v>
          </cell>
          <cell r="L404">
            <v>30597</v>
          </cell>
          <cell r="M404">
            <v>16590</v>
          </cell>
          <cell r="N404">
            <v>19880</v>
          </cell>
          <cell r="O404">
            <v>20780</v>
          </cell>
          <cell r="P404">
            <v>21185</v>
          </cell>
          <cell r="Q404">
            <v>21735</v>
          </cell>
          <cell r="R404">
            <v>22339</v>
          </cell>
          <cell r="S404">
            <v>22902</v>
          </cell>
          <cell r="T404">
            <v>20373</v>
          </cell>
          <cell r="U404">
            <v>21788</v>
          </cell>
          <cell r="V404">
            <v>22203</v>
          </cell>
          <cell r="W404">
            <v>23100</v>
          </cell>
          <cell r="X404">
            <v>25216</v>
          </cell>
          <cell r="Y404">
            <v>27502</v>
          </cell>
          <cell r="AA404" t="str">
            <v>SWUCA</v>
          </cell>
        </row>
        <row r="405">
          <cell r="A405">
            <v>6506</v>
          </cell>
          <cell r="B405" t="str">
            <v>POLK CO. / SOUTHWEST REGIONAL SA</v>
          </cell>
          <cell r="C405">
            <v>6336</v>
          </cell>
          <cell r="D405">
            <v>7581</v>
          </cell>
          <cell r="E405">
            <v>6675</v>
          </cell>
          <cell r="F405">
            <v>8335</v>
          </cell>
          <cell r="G405">
            <v>11900</v>
          </cell>
          <cell r="H405">
            <v>11900</v>
          </cell>
          <cell r="I405">
            <v>10566</v>
          </cell>
          <cell r="J405">
            <v>8915</v>
          </cell>
          <cell r="K405">
            <v>8915</v>
          </cell>
          <cell r="L405" t="str">
            <v>-</v>
          </cell>
          <cell r="M405">
            <v>21259</v>
          </cell>
          <cell r="N405">
            <v>16626</v>
          </cell>
          <cell r="O405">
            <v>15416</v>
          </cell>
          <cell r="P405">
            <v>15717</v>
          </cell>
          <cell r="Q405">
            <v>16125</v>
          </cell>
          <cell r="R405">
            <v>22332</v>
          </cell>
          <cell r="S405">
            <v>22895</v>
          </cell>
          <cell r="T405">
            <v>24127</v>
          </cell>
          <cell r="U405">
            <v>25519</v>
          </cell>
          <cell r="V405">
            <v>27847</v>
          </cell>
          <cell r="W405">
            <v>29447</v>
          </cell>
          <cell r="X405">
            <v>32114</v>
          </cell>
          <cell r="Y405">
            <v>33994</v>
          </cell>
          <cell r="AA405" t="str">
            <v>SWUCA</v>
          </cell>
        </row>
        <row r="406">
          <cell r="A406">
            <v>6507</v>
          </cell>
          <cell r="B406" t="str">
            <v>POLK CO. / CENTRAL REGIONAL SA</v>
          </cell>
          <cell r="C406">
            <v>5709</v>
          </cell>
          <cell r="D406">
            <v>4923</v>
          </cell>
          <cell r="E406">
            <v>3502</v>
          </cell>
          <cell r="F406">
            <v>4418</v>
          </cell>
          <cell r="G406">
            <v>5788</v>
          </cell>
          <cell r="H406">
            <v>5788</v>
          </cell>
          <cell r="I406">
            <v>6716</v>
          </cell>
          <cell r="J406">
            <v>6567</v>
          </cell>
          <cell r="K406" t="str">
            <v>-</v>
          </cell>
          <cell r="L406" t="str">
            <v>-</v>
          </cell>
          <cell r="M406">
            <v>10181</v>
          </cell>
          <cell r="N406">
            <v>9090</v>
          </cell>
          <cell r="O406">
            <v>9132</v>
          </cell>
          <cell r="P406">
            <v>9310</v>
          </cell>
          <cell r="Q406">
            <v>9552</v>
          </cell>
          <cell r="R406">
            <v>10270</v>
          </cell>
          <cell r="S406">
            <v>10529</v>
          </cell>
          <cell r="T406">
            <v>11451</v>
          </cell>
          <cell r="U406">
            <v>11118</v>
          </cell>
          <cell r="V406">
            <v>11118</v>
          </cell>
          <cell r="W406">
            <v>12230</v>
          </cell>
          <cell r="X406">
            <v>12280</v>
          </cell>
          <cell r="Y406">
            <v>14238</v>
          </cell>
          <cell r="AA406" t="str">
            <v>SWUCA</v>
          </cell>
        </row>
        <row r="407">
          <cell r="A407">
            <v>6508</v>
          </cell>
          <cell r="B407" t="str">
            <v>POLK CO. / SOUTHEAST REGIONAL SA</v>
          </cell>
          <cell r="C407">
            <v>3111</v>
          </cell>
          <cell r="D407">
            <v>2935</v>
          </cell>
          <cell r="E407">
            <v>2864</v>
          </cell>
          <cell r="F407">
            <v>4158</v>
          </cell>
          <cell r="G407">
            <v>4100</v>
          </cell>
          <cell r="H407">
            <v>4000</v>
          </cell>
          <cell r="I407">
            <v>3440</v>
          </cell>
          <cell r="J407">
            <v>4917</v>
          </cell>
          <cell r="K407">
            <v>4917</v>
          </cell>
          <cell r="L407" t="str">
            <v>-</v>
          </cell>
          <cell r="M407">
            <v>3081</v>
          </cell>
          <cell r="N407">
            <v>3177</v>
          </cell>
          <cell r="O407">
            <v>2992</v>
          </cell>
          <cell r="P407">
            <v>3050</v>
          </cell>
          <cell r="Q407">
            <v>3281</v>
          </cell>
          <cell r="R407">
            <v>3699</v>
          </cell>
          <cell r="S407">
            <v>4445</v>
          </cell>
          <cell r="T407">
            <v>4567</v>
          </cell>
          <cell r="U407">
            <v>5294</v>
          </cell>
          <cell r="V407">
            <v>5294</v>
          </cell>
          <cell r="W407">
            <v>5900</v>
          </cell>
          <cell r="X407">
            <v>5972</v>
          </cell>
          <cell r="Y407">
            <v>5972</v>
          </cell>
          <cell r="AA407" t="str">
            <v>SWUCA</v>
          </cell>
        </row>
        <row r="408">
          <cell r="A408">
            <v>6509</v>
          </cell>
          <cell r="B408" t="str">
            <v>POLK CO. / NORTHEAST REGIONAL SA</v>
          </cell>
          <cell r="C408" t="str">
            <v>-</v>
          </cell>
          <cell r="D408" t="str">
            <v>-</v>
          </cell>
          <cell r="E408" t="str">
            <v>-</v>
          </cell>
          <cell r="F408">
            <v>1018</v>
          </cell>
          <cell r="G408">
            <v>2990</v>
          </cell>
          <cell r="H408">
            <v>2990</v>
          </cell>
          <cell r="I408">
            <v>3929</v>
          </cell>
          <cell r="J408">
            <v>3929</v>
          </cell>
          <cell r="K408">
            <v>3929</v>
          </cell>
          <cell r="L408" t="str">
            <v>-</v>
          </cell>
          <cell r="M408" t="str">
            <v>N/A</v>
          </cell>
          <cell r="N408">
            <v>5960</v>
          </cell>
          <cell r="O408">
            <v>7278</v>
          </cell>
          <cell r="P408">
            <v>7420</v>
          </cell>
          <cell r="Q408">
            <v>7613</v>
          </cell>
          <cell r="R408">
            <v>19799</v>
          </cell>
          <cell r="S408">
            <v>20298</v>
          </cell>
          <cell r="T408">
            <v>20553.754799999999</v>
          </cell>
          <cell r="U408">
            <v>33596</v>
          </cell>
          <cell r="V408">
            <v>40321</v>
          </cell>
          <cell r="W408">
            <v>57927</v>
          </cell>
          <cell r="X408">
            <v>63596</v>
          </cell>
          <cell r="Y408">
            <v>63596</v>
          </cell>
          <cell r="AA408" t="str">
            <v>SWUCA</v>
          </cell>
        </row>
        <row r="409">
          <cell r="A409">
            <v>6597</v>
          </cell>
          <cell r="B409" t="str">
            <v>WOOD &amp; ASSOC / TOWERWOOD / G GROVE</v>
          </cell>
          <cell r="C409" t="str">
            <v>-</v>
          </cell>
          <cell r="D409" t="str">
            <v>-</v>
          </cell>
          <cell r="E409">
            <v>220</v>
          </cell>
          <cell r="F409">
            <v>214</v>
          </cell>
          <cell r="G409">
            <v>329</v>
          </cell>
          <cell r="H409">
            <v>329</v>
          </cell>
          <cell r="I409">
            <v>329</v>
          </cell>
          <cell r="J409">
            <v>329</v>
          </cell>
          <cell r="K409">
            <v>289</v>
          </cell>
          <cell r="L409">
            <v>400</v>
          </cell>
          <cell r="M409">
            <v>356</v>
          </cell>
          <cell r="N409" t="str">
            <v>-</v>
          </cell>
          <cell r="O409" t="str">
            <v>-</v>
          </cell>
          <cell r="P409" t="str">
            <v>-</v>
          </cell>
          <cell r="Q409" t="str">
            <v>-</v>
          </cell>
          <cell r="R409" t="str">
            <v>-</v>
          </cell>
          <cell r="S409" t="str">
            <v>-</v>
          </cell>
          <cell r="T409" t="str">
            <v>-</v>
          </cell>
          <cell r="U409" t="str">
            <v>-</v>
          </cell>
          <cell r="V409" t="str">
            <v>-</v>
          </cell>
          <cell r="W409" t="str">
            <v>-</v>
          </cell>
          <cell r="X409" t="str">
            <v>-</v>
          </cell>
          <cell r="Y409" t="str">
            <v>-</v>
          </cell>
          <cell r="Z409" t="str">
            <v>-</v>
          </cell>
          <cell r="AA409" t="str">
            <v>SWUCA</v>
          </cell>
        </row>
        <row r="410">
          <cell r="A410">
            <v>6624</v>
          </cell>
          <cell r="B410" t="str">
            <v xml:space="preserve">LAKE ALFRED, CITY OF            </v>
          </cell>
          <cell r="C410">
            <v>3500</v>
          </cell>
          <cell r="D410">
            <v>3575</v>
          </cell>
          <cell r="E410">
            <v>3500</v>
          </cell>
          <cell r="F410">
            <v>4200</v>
          </cell>
          <cell r="G410">
            <v>3641</v>
          </cell>
          <cell r="H410">
            <v>3641</v>
          </cell>
          <cell r="I410">
            <v>3810</v>
          </cell>
          <cell r="J410">
            <v>3810</v>
          </cell>
          <cell r="K410">
            <v>3881</v>
          </cell>
          <cell r="L410">
            <v>3959</v>
          </cell>
          <cell r="M410">
            <v>4247</v>
          </cell>
          <cell r="N410">
            <v>4247</v>
          </cell>
          <cell r="O410">
            <v>4247</v>
          </cell>
          <cell r="P410">
            <v>4651</v>
          </cell>
          <cell r="Q410">
            <v>4772</v>
          </cell>
          <cell r="R410">
            <v>4582</v>
          </cell>
          <cell r="S410">
            <v>4638</v>
          </cell>
          <cell r="T410">
            <v>4638</v>
          </cell>
          <cell r="U410">
            <v>5584</v>
          </cell>
          <cell r="V410">
            <v>5584</v>
          </cell>
          <cell r="W410">
            <v>5584</v>
          </cell>
          <cell r="X410">
            <v>5789</v>
          </cell>
          <cell r="Y410">
            <v>5789</v>
          </cell>
          <cell r="AA410" t="str">
            <v>SWUCA</v>
          </cell>
        </row>
        <row r="411">
          <cell r="A411" t="str">
            <v>6822 / trx 6507</v>
          </cell>
          <cell r="B411" t="str">
            <v>POLK CO BOCC / WOLF RUN</v>
          </cell>
          <cell r="C411">
            <v>105</v>
          </cell>
          <cell r="D411">
            <v>122</v>
          </cell>
          <cell r="E411">
            <v>150</v>
          </cell>
          <cell r="F411">
            <v>208</v>
          </cell>
          <cell r="G411">
            <v>260</v>
          </cell>
          <cell r="H411">
            <v>260</v>
          </cell>
          <cell r="I411">
            <v>40</v>
          </cell>
          <cell r="J411">
            <v>40</v>
          </cell>
          <cell r="K411" t="str">
            <v>-</v>
          </cell>
          <cell r="L411" t="str">
            <v>-</v>
          </cell>
          <cell r="M411" t="str">
            <v>-</v>
          </cell>
          <cell r="N411" t="str">
            <v>-</v>
          </cell>
          <cell r="O411" t="str">
            <v>-</v>
          </cell>
          <cell r="P411" t="str">
            <v>-</v>
          </cell>
          <cell r="Q411" t="str">
            <v>-</v>
          </cell>
          <cell r="R411" t="str">
            <v>-</v>
          </cell>
          <cell r="S411" t="str">
            <v>-</v>
          </cell>
          <cell r="T411" t="str">
            <v>-</v>
          </cell>
          <cell r="U411" t="str">
            <v>-</v>
          </cell>
          <cell r="V411" t="str">
            <v>-</v>
          </cell>
          <cell r="W411" t="str">
            <v>-</v>
          </cell>
          <cell r="X411" t="str">
            <v>-</v>
          </cell>
          <cell r="Y411" t="str">
            <v>-</v>
          </cell>
          <cell r="Z411" t="str">
            <v>-</v>
          </cell>
          <cell r="AA411" t="str">
            <v>SWUCA</v>
          </cell>
        </row>
        <row r="412">
          <cell r="A412">
            <v>6893</v>
          </cell>
          <cell r="B412" t="str">
            <v>SUNCO PROPERTIES / HIDDEN COVE</v>
          </cell>
          <cell r="C412" t="str">
            <v>-</v>
          </cell>
          <cell r="D412">
            <v>244</v>
          </cell>
          <cell r="E412">
            <v>244</v>
          </cell>
          <cell r="F412">
            <v>244</v>
          </cell>
          <cell r="G412" t="str">
            <v>-</v>
          </cell>
          <cell r="H412" t="str">
            <v>-</v>
          </cell>
          <cell r="I412" t="str">
            <v>-</v>
          </cell>
          <cell r="J412" t="str">
            <v>-</v>
          </cell>
          <cell r="K412" t="str">
            <v>-</v>
          </cell>
          <cell r="L412" t="str">
            <v>-</v>
          </cell>
          <cell r="M412" t="str">
            <v>-</v>
          </cell>
          <cell r="N412" t="str">
            <v>-</v>
          </cell>
          <cell r="O412" t="str">
            <v>-</v>
          </cell>
          <cell r="P412" t="str">
            <v>-</v>
          </cell>
          <cell r="Q412" t="str">
            <v>-</v>
          </cell>
          <cell r="R412" t="str">
            <v>-</v>
          </cell>
          <cell r="S412" t="str">
            <v>-</v>
          </cell>
          <cell r="T412" t="str">
            <v>-</v>
          </cell>
          <cell r="U412" t="str">
            <v>-</v>
          </cell>
          <cell r="V412" t="str">
            <v>-</v>
          </cell>
          <cell r="W412" t="str">
            <v>-</v>
          </cell>
          <cell r="X412" t="str">
            <v>-</v>
          </cell>
          <cell r="Y412" t="str">
            <v>-</v>
          </cell>
          <cell r="Z412" t="str">
            <v>-</v>
          </cell>
          <cell r="AA412" t="str">
            <v>SWUCA</v>
          </cell>
        </row>
        <row r="413">
          <cell r="A413">
            <v>6920</v>
          </cell>
          <cell r="B413" t="str">
            <v xml:space="preserve">EAGLE LAKE, CITY OF             </v>
          </cell>
          <cell r="C413">
            <v>1678</v>
          </cell>
          <cell r="D413">
            <v>2056</v>
          </cell>
          <cell r="E413">
            <v>2500</v>
          </cell>
          <cell r="F413">
            <v>2300</v>
          </cell>
          <cell r="G413">
            <v>2350</v>
          </cell>
          <cell r="H413">
            <v>2401</v>
          </cell>
          <cell r="I413">
            <v>2401</v>
          </cell>
          <cell r="J413">
            <v>2401</v>
          </cell>
          <cell r="K413">
            <v>2401</v>
          </cell>
          <cell r="L413">
            <v>2449</v>
          </cell>
          <cell r="M413">
            <v>2481</v>
          </cell>
          <cell r="N413">
            <v>2528</v>
          </cell>
          <cell r="O413">
            <v>1392</v>
          </cell>
          <cell r="P413">
            <v>1419</v>
          </cell>
          <cell r="Q413">
            <v>1945</v>
          </cell>
          <cell r="R413">
            <v>1945</v>
          </cell>
          <cell r="S413">
            <v>2015</v>
          </cell>
          <cell r="T413">
            <v>2040</v>
          </cell>
          <cell r="U413">
            <v>2507</v>
          </cell>
          <cell r="V413">
            <v>2507</v>
          </cell>
          <cell r="W413">
            <v>2502</v>
          </cell>
          <cell r="X413">
            <v>2372</v>
          </cell>
          <cell r="Y413">
            <v>2352</v>
          </cell>
          <cell r="AA413" t="str">
            <v>SWUCA</v>
          </cell>
        </row>
        <row r="414">
          <cell r="A414" t="str">
            <v>7026 / trx 6508</v>
          </cell>
          <cell r="B414" t="str">
            <v>POLK CO BOCC / SUNRAY</v>
          </cell>
          <cell r="C414">
            <v>1314</v>
          </cell>
          <cell r="D414">
            <v>961</v>
          </cell>
          <cell r="E414">
            <v>1000</v>
          </cell>
          <cell r="F414">
            <v>1302</v>
          </cell>
          <cell r="G414">
            <v>1161</v>
          </cell>
          <cell r="H414">
            <v>1683</v>
          </cell>
          <cell r="I414">
            <v>1074</v>
          </cell>
          <cell r="J414">
            <v>361</v>
          </cell>
          <cell r="K414">
            <v>361</v>
          </cell>
          <cell r="L414" t="str">
            <v>-</v>
          </cell>
          <cell r="M414" t="str">
            <v>-</v>
          </cell>
          <cell r="N414" t="str">
            <v>-</v>
          </cell>
          <cell r="O414" t="str">
            <v>-</v>
          </cell>
          <cell r="P414" t="str">
            <v>-</v>
          </cell>
          <cell r="Q414" t="str">
            <v>-</v>
          </cell>
          <cell r="R414" t="str">
            <v>-</v>
          </cell>
          <cell r="S414" t="str">
            <v>-</v>
          </cell>
          <cell r="T414" t="str">
            <v>-</v>
          </cell>
          <cell r="U414" t="str">
            <v>-</v>
          </cell>
          <cell r="V414" t="str">
            <v>-</v>
          </cell>
          <cell r="W414" t="str">
            <v>-</v>
          </cell>
          <cell r="X414" t="str">
            <v>-</v>
          </cell>
          <cell r="Y414" t="str">
            <v>-</v>
          </cell>
          <cell r="Z414" t="str">
            <v>-</v>
          </cell>
          <cell r="AA414" t="str">
            <v>SWUCA</v>
          </cell>
        </row>
        <row r="415">
          <cell r="A415">
            <v>7119</v>
          </cell>
          <cell r="B415" t="str">
            <v xml:space="preserve">AUBURNDALE, CITY OF             </v>
          </cell>
          <cell r="C415">
            <v>17685</v>
          </cell>
          <cell r="D415">
            <v>18186</v>
          </cell>
          <cell r="E415">
            <v>18316</v>
          </cell>
          <cell r="F415">
            <v>18148</v>
          </cell>
          <cell r="G415">
            <v>13118</v>
          </cell>
          <cell r="H415">
            <v>13118</v>
          </cell>
          <cell r="I415">
            <v>15452</v>
          </cell>
          <cell r="J415">
            <v>15452</v>
          </cell>
          <cell r="K415">
            <v>15933</v>
          </cell>
          <cell r="L415">
            <v>16758</v>
          </cell>
          <cell r="M415">
            <v>17363</v>
          </cell>
          <cell r="N415">
            <v>17898</v>
          </cell>
          <cell r="O415">
            <v>18064</v>
          </cell>
          <cell r="P415">
            <v>27143</v>
          </cell>
          <cell r="Q415">
            <v>21822</v>
          </cell>
          <cell r="R415">
            <v>20349</v>
          </cell>
          <cell r="S415">
            <v>20862</v>
          </cell>
          <cell r="T415">
            <v>21125</v>
          </cell>
          <cell r="U415">
            <v>23184</v>
          </cell>
          <cell r="V415">
            <v>25291</v>
          </cell>
          <cell r="W415">
            <v>26129</v>
          </cell>
          <cell r="X415">
            <v>24901</v>
          </cell>
          <cell r="Y415">
            <v>24845</v>
          </cell>
          <cell r="AA415" t="str">
            <v>SWUCA</v>
          </cell>
        </row>
        <row r="416">
          <cell r="A416" t="str">
            <v>7157 / trx 6506</v>
          </cell>
          <cell r="B416" t="str">
            <v>POLK CO BOCC / WILLOWWOODS</v>
          </cell>
          <cell r="C416">
            <v>372</v>
          </cell>
          <cell r="D416">
            <v>395</v>
          </cell>
          <cell r="E416">
            <v>542</v>
          </cell>
          <cell r="F416">
            <v>535</v>
          </cell>
          <cell r="G416">
            <v>790</v>
          </cell>
          <cell r="H416">
            <v>790</v>
          </cell>
          <cell r="I416">
            <v>247</v>
          </cell>
          <cell r="J416">
            <v>423</v>
          </cell>
          <cell r="K416">
            <v>423</v>
          </cell>
          <cell r="L416" t="str">
            <v>-</v>
          </cell>
          <cell r="M416" t="str">
            <v>-</v>
          </cell>
          <cell r="N416" t="str">
            <v>-</v>
          </cell>
          <cell r="O416" t="str">
            <v>-</v>
          </cell>
          <cell r="P416" t="str">
            <v>-</v>
          </cell>
          <cell r="Q416" t="str">
            <v>-</v>
          </cell>
          <cell r="R416" t="str">
            <v>-</v>
          </cell>
          <cell r="S416" t="str">
            <v>-</v>
          </cell>
          <cell r="T416" t="str">
            <v>-</v>
          </cell>
          <cell r="U416" t="str">
            <v>-</v>
          </cell>
          <cell r="V416" t="str">
            <v>-</v>
          </cell>
          <cell r="W416" t="str">
            <v>-</v>
          </cell>
          <cell r="X416" t="str">
            <v>-</v>
          </cell>
          <cell r="Y416" t="str">
            <v>-</v>
          </cell>
          <cell r="Z416" t="str">
            <v>-</v>
          </cell>
          <cell r="AA416" t="str">
            <v>SWUCA</v>
          </cell>
        </row>
        <row r="417">
          <cell r="A417">
            <v>7187</v>
          </cell>
          <cell r="B417" t="str">
            <v>CENTURY REALTY FUND - CHC VII</v>
          </cell>
          <cell r="C417" t="str">
            <v>-</v>
          </cell>
          <cell r="D417" t="str">
            <v>-</v>
          </cell>
          <cell r="E417" t="str">
            <v>-</v>
          </cell>
          <cell r="F417">
            <v>1550</v>
          </cell>
          <cell r="G417">
            <v>1550</v>
          </cell>
          <cell r="H417">
            <v>1550</v>
          </cell>
          <cell r="I417" t="str">
            <v>-</v>
          </cell>
          <cell r="J417" t="str">
            <v>-</v>
          </cell>
          <cell r="K417" t="str">
            <v>-</v>
          </cell>
          <cell r="L417">
            <v>1885</v>
          </cell>
          <cell r="M417">
            <v>1907</v>
          </cell>
          <cell r="N417">
            <v>1907</v>
          </cell>
          <cell r="O417">
            <v>1907</v>
          </cell>
          <cell r="P417">
            <v>1907</v>
          </cell>
          <cell r="Q417">
            <v>1956</v>
          </cell>
          <cell r="R417">
            <v>2005</v>
          </cell>
          <cell r="S417">
            <v>2020</v>
          </cell>
          <cell r="T417">
            <v>1907</v>
          </cell>
          <cell r="U417">
            <v>1935</v>
          </cell>
          <cell r="V417">
            <v>1964</v>
          </cell>
          <cell r="W417">
            <v>1964</v>
          </cell>
          <cell r="X417">
            <v>1964</v>
          </cell>
          <cell r="Y417">
            <v>1907</v>
          </cell>
          <cell r="AA417" t="str">
            <v>SWUCA</v>
          </cell>
        </row>
        <row r="418">
          <cell r="A418">
            <v>7315</v>
          </cell>
          <cell r="B418" t="str">
            <v>ROLLAR, GEORGE / WINTER PARADISE</v>
          </cell>
          <cell r="C418" t="str">
            <v>-</v>
          </cell>
          <cell r="D418" t="str">
            <v>-</v>
          </cell>
          <cell r="E418">
            <v>326</v>
          </cell>
          <cell r="F418">
            <v>279</v>
          </cell>
          <cell r="G418">
            <v>126</v>
          </cell>
          <cell r="H418">
            <v>197</v>
          </cell>
          <cell r="I418">
            <v>408</v>
          </cell>
          <cell r="J418">
            <v>408</v>
          </cell>
          <cell r="K418">
            <v>407</v>
          </cell>
          <cell r="L418">
            <v>530</v>
          </cell>
          <cell r="M418" t="str">
            <v>-</v>
          </cell>
          <cell r="N418" t="str">
            <v>-</v>
          </cell>
          <cell r="O418" t="str">
            <v>-</v>
          </cell>
          <cell r="P418" t="str">
            <v>-</v>
          </cell>
          <cell r="Q418" t="str">
            <v>-</v>
          </cell>
          <cell r="R418" t="str">
            <v>-</v>
          </cell>
          <cell r="S418" t="str">
            <v>-</v>
          </cell>
          <cell r="T418" t="str">
            <v>-</v>
          </cell>
          <cell r="U418" t="str">
            <v>-</v>
          </cell>
          <cell r="V418" t="str">
            <v>-</v>
          </cell>
          <cell r="W418" t="str">
            <v>-</v>
          </cell>
          <cell r="X418" t="str">
            <v>-</v>
          </cell>
          <cell r="Y418" t="str">
            <v>-</v>
          </cell>
          <cell r="Z418" t="str">
            <v>-</v>
          </cell>
          <cell r="AA418" t="str">
            <v>SWUCA</v>
          </cell>
        </row>
        <row r="419">
          <cell r="A419">
            <v>7318</v>
          </cell>
          <cell r="B419" t="str">
            <v>POLK CO BOCC / RAINBOW RIDGE</v>
          </cell>
          <cell r="C419">
            <v>153</v>
          </cell>
          <cell r="D419">
            <v>177</v>
          </cell>
          <cell r="E419">
            <v>174</v>
          </cell>
          <cell r="F419">
            <v>184</v>
          </cell>
          <cell r="G419">
            <v>220</v>
          </cell>
          <cell r="H419">
            <v>220</v>
          </cell>
          <cell r="I419">
            <v>174</v>
          </cell>
          <cell r="J419">
            <v>101</v>
          </cell>
          <cell r="K419">
            <v>101</v>
          </cell>
          <cell r="L419" t="str">
            <v>-</v>
          </cell>
          <cell r="M419" t="str">
            <v>-</v>
          </cell>
          <cell r="N419" t="str">
            <v>-</v>
          </cell>
          <cell r="O419" t="str">
            <v>-</v>
          </cell>
          <cell r="P419" t="str">
            <v>-</v>
          </cell>
          <cell r="Q419" t="str">
            <v>-</v>
          </cell>
          <cell r="R419" t="str">
            <v>-</v>
          </cell>
          <cell r="S419" t="str">
            <v>-</v>
          </cell>
          <cell r="T419" t="str">
            <v>-</v>
          </cell>
          <cell r="U419" t="str">
            <v>-</v>
          </cell>
          <cell r="V419" t="str">
            <v>-</v>
          </cell>
          <cell r="W419" t="str">
            <v>-</v>
          </cell>
          <cell r="X419" t="str">
            <v>-</v>
          </cell>
          <cell r="Y419" t="str">
            <v>-</v>
          </cell>
          <cell r="Z419" t="str">
            <v>-</v>
          </cell>
          <cell r="AA419" t="str">
            <v>SWUCA</v>
          </cell>
        </row>
        <row r="420">
          <cell r="A420">
            <v>7328</v>
          </cell>
          <cell r="B420" t="str">
            <v>CARE FREE COUNTRY CLUB</v>
          </cell>
          <cell r="C420">
            <v>250</v>
          </cell>
          <cell r="D420">
            <v>840</v>
          </cell>
          <cell r="E420">
            <v>600</v>
          </cell>
          <cell r="F420">
            <v>470</v>
          </cell>
          <cell r="G420">
            <v>660</v>
          </cell>
          <cell r="H420">
            <v>660</v>
          </cell>
          <cell r="I420">
            <v>671</v>
          </cell>
          <cell r="J420">
            <v>671</v>
          </cell>
          <cell r="K420">
            <v>537</v>
          </cell>
          <cell r="L420">
            <v>552</v>
          </cell>
          <cell r="M420">
            <v>559</v>
          </cell>
          <cell r="N420" t="str">
            <v>-</v>
          </cell>
          <cell r="O420" t="str">
            <v>-</v>
          </cell>
          <cell r="P420" t="str">
            <v>-</v>
          </cell>
          <cell r="Q420" t="str">
            <v>-</v>
          </cell>
          <cell r="R420" t="str">
            <v>-</v>
          </cell>
          <cell r="S420" t="str">
            <v>-</v>
          </cell>
          <cell r="T420" t="str">
            <v>-</v>
          </cell>
          <cell r="U420" t="str">
            <v>-</v>
          </cell>
          <cell r="V420" t="str">
            <v>-</v>
          </cell>
          <cell r="W420" t="str">
            <v>-</v>
          </cell>
          <cell r="X420">
            <v>750</v>
          </cell>
          <cell r="Y420">
            <v>750</v>
          </cell>
          <cell r="AA420" t="str">
            <v>SWUCA</v>
          </cell>
        </row>
        <row r="421">
          <cell r="A421">
            <v>7333</v>
          </cell>
          <cell r="B421" t="str">
            <v>MOBILEPARK N.V. / SUNLAKE TERRACE</v>
          </cell>
          <cell r="C421" t="str">
            <v>-</v>
          </cell>
          <cell r="D421" t="str">
            <v>-</v>
          </cell>
          <cell r="E421" t="str">
            <v>-</v>
          </cell>
          <cell r="F421">
            <v>201</v>
          </cell>
          <cell r="G421">
            <v>257</v>
          </cell>
          <cell r="H421">
            <v>342</v>
          </cell>
          <cell r="I421">
            <v>330</v>
          </cell>
          <cell r="J421">
            <v>330</v>
          </cell>
          <cell r="K421">
            <v>330</v>
          </cell>
          <cell r="L421">
            <v>337</v>
          </cell>
          <cell r="M421" t="str">
            <v>-</v>
          </cell>
          <cell r="N421" t="str">
            <v>-</v>
          </cell>
          <cell r="O421" t="str">
            <v>-</v>
          </cell>
          <cell r="P421" t="str">
            <v>-</v>
          </cell>
          <cell r="Q421" t="str">
            <v>-</v>
          </cell>
          <cell r="R421" t="str">
            <v>-</v>
          </cell>
          <cell r="S421" t="str">
            <v>-</v>
          </cell>
          <cell r="T421" t="str">
            <v>-</v>
          </cell>
          <cell r="U421" t="str">
            <v>-</v>
          </cell>
          <cell r="V421" t="str">
            <v>-</v>
          </cell>
          <cell r="W421" t="str">
            <v>-</v>
          </cell>
          <cell r="X421" t="str">
            <v>-</v>
          </cell>
          <cell r="Y421" t="str">
            <v>-</v>
          </cell>
          <cell r="Z421" t="str">
            <v>-</v>
          </cell>
          <cell r="AA421" t="str">
            <v>SWUCA</v>
          </cell>
        </row>
        <row r="422">
          <cell r="A422">
            <v>7653</v>
          </cell>
          <cell r="B422" t="str">
            <v>SSU / ORANGE HILL</v>
          </cell>
          <cell r="C422" t="str">
            <v>-</v>
          </cell>
          <cell r="D422" t="str">
            <v>-</v>
          </cell>
          <cell r="E422" t="str">
            <v>-</v>
          </cell>
          <cell r="F422">
            <v>403</v>
          </cell>
          <cell r="G422">
            <v>592</v>
          </cell>
          <cell r="H422">
            <v>592</v>
          </cell>
          <cell r="I422" t="str">
            <v>-</v>
          </cell>
          <cell r="J422" t="str">
            <v>-</v>
          </cell>
          <cell r="K422" t="str">
            <v>-</v>
          </cell>
          <cell r="L422" t="str">
            <v>-</v>
          </cell>
          <cell r="M422">
            <v>582</v>
          </cell>
          <cell r="N422" t="str">
            <v>-</v>
          </cell>
          <cell r="O422" t="str">
            <v>-</v>
          </cell>
          <cell r="P422" t="str">
            <v>-</v>
          </cell>
          <cell r="Q422" t="str">
            <v>-</v>
          </cell>
          <cell r="R422" t="str">
            <v>-</v>
          </cell>
          <cell r="S422" t="str">
            <v>-</v>
          </cell>
          <cell r="T422" t="str">
            <v>-</v>
          </cell>
          <cell r="U422" t="str">
            <v>-</v>
          </cell>
          <cell r="V422" t="str">
            <v>-</v>
          </cell>
          <cell r="W422" t="str">
            <v>-</v>
          </cell>
          <cell r="X422" t="str">
            <v>-</v>
          </cell>
          <cell r="Y422" t="str">
            <v>-</v>
          </cell>
          <cell r="Z422" t="str">
            <v>-</v>
          </cell>
          <cell r="AA422" t="str">
            <v>SWUCA</v>
          </cell>
        </row>
        <row r="423">
          <cell r="A423">
            <v>7809</v>
          </cell>
          <cell r="B423" t="str">
            <v>POLK CO. BD. CO. COMM. / CAREFREE</v>
          </cell>
          <cell r="C423">
            <v>537</v>
          </cell>
          <cell r="D423">
            <v>410</v>
          </cell>
          <cell r="E423" t="str">
            <v>-</v>
          </cell>
          <cell r="F423">
            <v>1050</v>
          </cell>
          <cell r="G423" t="str">
            <v>-</v>
          </cell>
          <cell r="H423" t="str">
            <v>-</v>
          </cell>
          <cell r="I423" t="str">
            <v>-</v>
          </cell>
          <cell r="J423" t="str">
            <v>-</v>
          </cell>
          <cell r="K423" t="str">
            <v>-</v>
          </cell>
          <cell r="L423" t="str">
            <v>-</v>
          </cell>
          <cell r="M423" t="str">
            <v>-</v>
          </cell>
          <cell r="N423" t="str">
            <v>-</v>
          </cell>
          <cell r="O423" t="str">
            <v>-</v>
          </cell>
          <cell r="P423" t="str">
            <v>-</v>
          </cell>
          <cell r="Q423" t="str">
            <v>-</v>
          </cell>
          <cell r="R423" t="str">
            <v>-</v>
          </cell>
          <cell r="S423" t="str">
            <v>-</v>
          </cell>
          <cell r="T423" t="str">
            <v>-</v>
          </cell>
          <cell r="U423" t="str">
            <v>-</v>
          </cell>
          <cell r="V423" t="str">
            <v>-</v>
          </cell>
          <cell r="W423" t="str">
            <v>-</v>
          </cell>
          <cell r="X423" t="str">
            <v>-</v>
          </cell>
          <cell r="Y423" t="str">
            <v>-</v>
          </cell>
          <cell r="Z423" t="str">
            <v>-</v>
          </cell>
          <cell r="AA423" t="str">
            <v>SWUCA</v>
          </cell>
        </row>
        <row r="424">
          <cell r="A424">
            <v>7878</v>
          </cell>
          <cell r="B424" t="str">
            <v>FLA WATER SERVICES / LAKE GIBSON</v>
          </cell>
          <cell r="C424">
            <v>800</v>
          </cell>
          <cell r="D424">
            <v>2685</v>
          </cell>
          <cell r="E424">
            <v>2485</v>
          </cell>
          <cell r="F424">
            <v>1900</v>
          </cell>
          <cell r="G424">
            <v>1918</v>
          </cell>
          <cell r="H424">
            <v>1918</v>
          </cell>
          <cell r="I424">
            <v>1918</v>
          </cell>
          <cell r="J424">
            <v>1918</v>
          </cell>
          <cell r="K424">
            <v>1918</v>
          </cell>
          <cell r="L424">
            <v>1956</v>
          </cell>
          <cell r="M424">
            <v>1973</v>
          </cell>
          <cell r="N424">
            <v>1872</v>
          </cell>
          <cell r="O424" t="str">
            <v>-</v>
          </cell>
          <cell r="P424" t="str">
            <v>-</v>
          </cell>
          <cell r="Q424">
            <v>1921</v>
          </cell>
          <cell r="R424">
            <v>1970</v>
          </cell>
          <cell r="S424">
            <v>1966</v>
          </cell>
          <cell r="T424">
            <v>1991</v>
          </cell>
          <cell r="U424">
            <v>2000</v>
          </cell>
          <cell r="V424">
            <v>2022</v>
          </cell>
          <cell r="W424">
            <v>2023</v>
          </cell>
          <cell r="X424">
            <v>2023</v>
          </cell>
          <cell r="Y424">
            <v>1897</v>
          </cell>
          <cell r="AA424" t="str">
            <v>SWUCA</v>
          </cell>
        </row>
        <row r="425">
          <cell r="A425">
            <v>8054</v>
          </cell>
          <cell r="B425" t="str">
            <v>POLK CO. / EAST REGIONAL SA</v>
          </cell>
          <cell r="C425">
            <v>135</v>
          </cell>
          <cell r="D425">
            <v>141</v>
          </cell>
          <cell r="E425">
            <v>126</v>
          </cell>
          <cell r="F425">
            <v>146</v>
          </cell>
          <cell r="G425">
            <v>177</v>
          </cell>
          <cell r="H425">
            <v>177</v>
          </cell>
          <cell r="I425" t="str">
            <v>-</v>
          </cell>
          <cell r="J425" t="str">
            <v>-</v>
          </cell>
          <cell r="K425" t="str">
            <v>-</v>
          </cell>
          <cell r="L425" t="str">
            <v>-</v>
          </cell>
          <cell r="M425" t="str">
            <v>-</v>
          </cell>
          <cell r="N425">
            <v>3564</v>
          </cell>
          <cell r="O425" t="str">
            <v>-</v>
          </cell>
          <cell r="P425" t="str">
            <v>-</v>
          </cell>
          <cell r="Q425">
            <v>4138</v>
          </cell>
          <cell r="R425">
            <v>4354</v>
          </cell>
          <cell r="S425">
            <v>5113</v>
          </cell>
          <cell r="T425">
            <v>5133</v>
          </cell>
          <cell r="U425">
            <v>5327</v>
          </cell>
          <cell r="V425">
            <v>5327</v>
          </cell>
          <cell r="W425">
            <v>4584</v>
          </cell>
          <cell r="X425">
            <v>4584</v>
          </cell>
          <cell r="Y425">
            <v>6237</v>
          </cell>
          <cell r="AA425" t="str">
            <v>SWUCA</v>
          </cell>
        </row>
        <row r="426">
          <cell r="A426">
            <v>8344</v>
          </cell>
          <cell r="B426" t="str">
            <v>CENTURY REALTY FUNDS / SWISS VILL.</v>
          </cell>
          <cell r="C426">
            <v>1800</v>
          </cell>
          <cell r="D426">
            <v>1140</v>
          </cell>
          <cell r="E426">
            <v>1140</v>
          </cell>
          <cell r="F426">
            <v>1416</v>
          </cell>
          <cell r="G426">
            <v>1416</v>
          </cell>
          <cell r="H426">
            <v>1416</v>
          </cell>
          <cell r="I426">
            <v>1558</v>
          </cell>
          <cell r="J426">
            <v>1558</v>
          </cell>
          <cell r="K426">
            <v>1558</v>
          </cell>
          <cell r="L426">
            <v>1558</v>
          </cell>
          <cell r="M426">
            <v>1557</v>
          </cell>
          <cell r="N426">
            <v>1557</v>
          </cell>
          <cell r="O426">
            <v>1557</v>
          </cell>
          <cell r="P426">
            <v>1587</v>
          </cell>
          <cell r="Q426">
            <v>1628</v>
          </cell>
          <cell r="R426">
            <v>1669</v>
          </cell>
          <cell r="S426">
            <v>1711</v>
          </cell>
          <cell r="T426">
            <v>1557</v>
          </cell>
          <cell r="U426">
            <v>1560</v>
          </cell>
          <cell r="V426">
            <v>1564</v>
          </cell>
          <cell r="W426">
            <v>1564</v>
          </cell>
          <cell r="X426">
            <v>1564</v>
          </cell>
          <cell r="Y426">
            <v>1564</v>
          </cell>
          <cell r="AA426" t="str">
            <v>SWUCA</v>
          </cell>
        </row>
        <row r="427">
          <cell r="A427">
            <v>8468</v>
          </cell>
          <cell r="B427" t="str">
            <v>LAKELAND, CITY OF / POLK CITY SYS.</v>
          </cell>
          <cell r="C427" t="str">
            <v>-</v>
          </cell>
          <cell r="D427">
            <v>1524</v>
          </cell>
          <cell r="E427">
            <v>1567</v>
          </cell>
          <cell r="F427" t="str">
            <v>-</v>
          </cell>
          <cell r="G427" t="str">
            <v>-</v>
          </cell>
          <cell r="H427" t="str">
            <v>-</v>
          </cell>
          <cell r="I427">
            <v>1783</v>
          </cell>
          <cell r="J427">
            <v>1783</v>
          </cell>
          <cell r="K427">
            <v>1825</v>
          </cell>
          <cell r="L427">
            <v>1864</v>
          </cell>
          <cell r="M427">
            <v>1888</v>
          </cell>
          <cell r="N427">
            <v>1903</v>
          </cell>
          <cell r="O427">
            <v>1908</v>
          </cell>
          <cell r="P427">
            <v>1945</v>
          </cell>
          <cell r="Q427">
            <v>1987</v>
          </cell>
          <cell r="R427">
            <v>1985</v>
          </cell>
          <cell r="S427">
            <v>1999</v>
          </cell>
          <cell r="T427">
            <v>1951</v>
          </cell>
          <cell r="U427">
            <v>2763</v>
          </cell>
          <cell r="V427">
            <v>2763</v>
          </cell>
          <cell r="W427">
            <v>2200</v>
          </cell>
          <cell r="X427">
            <v>2200</v>
          </cell>
          <cell r="Y427">
            <v>2348</v>
          </cell>
          <cell r="AA427" t="str">
            <v>SWUCA</v>
          </cell>
        </row>
        <row r="428">
          <cell r="A428">
            <v>8472</v>
          </cell>
          <cell r="B428" t="str">
            <v>CYPRESS LAKES VENTURE</v>
          </cell>
          <cell r="C428" t="str">
            <v>-</v>
          </cell>
          <cell r="D428" t="str">
            <v>-</v>
          </cell>
          <cell r="E428" t="str">
            <v>-</v>
          </cell>
          <cell r="F428">
            <v>33</v>
          </cell>
          <cell r="G428">
            <v>33</v>
          </cell>
          <cell r="H428">
            <v>33</v>
          </cell>
          <cell r="I428" t="str">
            <v>-</v>
          </cell>
          <cell r="J428" t="str">
            <v>-</v>
          </cell>
          <cell r="K428" t="str">
            <v>-</v>
          </cell>
          <cell r="L428">
            <v>943</v>
          </cell>
          <cell r="M428">
            <v>1354</v>
          </cell>
          <cell r="N428">
            <v>1380</v>
          </cell>
          <cell r="O428">
            <v>1399</v>
          </cell>
          <cell r="P428">
            <v>1426</v>
          </cell>
          <cell r="Q428">
            <v>1426</v>
          </cell>
          <cell r="R428">
            <v>1354</v>
          </cell>
          <cell r="S428">
            <v>1388</v>
          </cell>
          <cell r="T428">
            <v>1388</v>
          </cell>
          <cell r="U428">
            <v>1388</v>
          </cell>
          <cell r="V428">
            <v>1498</v>
          </cell>
          <cell r="W428">
            <v>1498</v>
          </cell>
          <cell r="X428">
            <v>1498</v>
          </cell>
          <cell r="Y428">
            <v>1498</v>
          </cell>
          <cell r="AA428" t="str">
            <v>SWUCA</v>
          </cell>
        </row>
        <row r="429">
          <cell r="A429">
            <v>8522</v>
          </cell>
          <cell r="B429" t="str">
            <v xml:space="preserve">HAINES CITY, CITY OF            </v>
          </cell>
          <cell r="C429">
            <v>7240</v>
          </cell>
          <cell r="D429">
            <v>12607</v>
          </cell>
          <cell r="E429">
            <v>14801</v>
          </cell>
          <cell r="F429">
            <v>12758</v>
          </cell>
          <cell r="G429">
            <v>11340</v>
          </cell>
          <cell r="H429">
            <v>11340</v>
          </cell>
          <cell r="I429">
            <v>11683</v>
          </cell>
          <cell r="J429">
            <v>11683</v>
          </cell>
          <cell r="K429">
            <v>11086</v>
          </cell>
          <cell r="L429">
            <v>12280</v>
          </cell>
          <cell r="M429">
            <v>12601</v>
          </cell>
          <cell r="N429">
            <v>17420</v>
          </cell>
          <cell r="O429">
            <v>13345</v>
          </cell>
          <cell r="P429">
            <v>13758</v>
          </cell>
          <cell r="Q429">
            <v>14229</v>
          </cell>
          <cell r="R429">
            <v>14732</v>
          </cell>
          <cell r="S429">
            <v>15103</v>
          </cell>
          <cell r="T429">
            <v>15454</v>
          </cell>
          <cell r="U429">
            <v>19520</v>
          </cell>
          <cell r="V429">
            <v>19520</v>
          </cell>
          <cell r="W429">
            <v>22650</v>
          </cell>
          <cell r="X429">
            <v>26939</v>
          </cell>
          <cell r="Y429">
            <v>24978</v>
          </cell>
          <cell r="AA429" t="str">
            <v>SWUCA</v>
          </cell>
        </row>
        <row r="430">
          <cell r="A430">
            <v>8753</v>
          </cell>
          <cell r="B430" t="str">
            <v>PLANTATION LANDINGS LTD.</v>
          </cell>
          <cell r="C430" t="str">
            <v>-</v>
          </cell>
          <cell r="D430" t="str">
            <v>-</v>
          </cell>
          <cell r="E430" t="str">
            <v>-</v>
          </cell>
          <cell r="F430">
            <v>177</v>
          </cell>
          <cell r="G430">
            <v>121</v>
          </cell>
          <cell r="H430">
            <v>182</v>
          </cell>
          <cell r="I430">
            <v>227</v>
          </cell>
          <cell r="J430">
            <v>227</v>
          </cell>
          <cell r="K430">
            <v>627</v>
          </cell>
          <cell r="L430">
            <v>704</v>
          </cell>
          <cell r="M430">
            <v>792</v>
          </cell>
          <cell r="N430" t="str">
            <v>-</v>
          </cell>
          <cell r="O430">
            <v>869</v>
          </cell>
          <cell r="P430">
            <v>886</v>
          </cell>
          <cell r="Q430">
            <v>909</v>
          </cell>
          <cell r="R430">
            <v>886</v>
          </cell>
          <cell r="S430">
            <v>903</v>
          </cell>
          <cell r="T430">
            <v>847</v>
          </cell>
          <cell r="U430">
            <v>879</v>
          </cell>
          <cell r="V430">
            <v>911</v>
          </cell>
          <cell r="W430">
            <v>911</v>
          </cell>
          <cell r="X430">
            <v>911</v>
          </cell>
          <cell r="Y430">
            <v>911</v>
          </cell>
          <cell r="AA430" t="str">
            <v>SWUCA</v>
          </cell>
        </row>
        <row r="431">
          <cell r="A431">
            <v>8967</v>
          </cell>
          <cell r="B431" t="str">
            <v>SWEETWATER COOP, INC.</v>
          </cell>
          <cell r="C431" t="str">
            <v>-</v>
          </cell>
          <cell r="D431" t="str">
            <v>-</v>
          </cell>
          <cell r="E431" t="str">
            <v>-</v>
          </cell>
          <cell r="F431" t="str">
            <v>-</v>
          </cell>
          <cell r="G431">
            <v>51</v>
          </cell>
          <cell r="H431">
            <v>51</v>
          </cell>
          <cell r="I431" t="str">
            <v>-</v>
          </cell>
          <cell r="J431" t="str">
            <v>-</v>
          </cell>
          <cell r="K431">
            <v>638</v>
          </cell>
          <cell r="L431">
            <v>704</v>
          </cell>
          <cell r="M431">
            <v>713</v>
          </cell>
          <cell r="N431">
            <v>700</v>
          </cell>
          <cell r="O431">
            <v>710</v>
          </cell>
          <cell r="P431">
            <v>724</v>
          </cell>
          <cell r="Q431">
            <v>675</v>
          </cell>
          <cell r="R431">
            <v>675</v>
          </cell>
          <cell r="S431">
            <v>692</v>
          </cell>
          <cell r="T431">
            <v>692</v>
          </cell>
          <cell r="U431">
            <v>1028</v>
          </cell>
          <cell r="V431">
            <v>1028</v>
          </cell>
          <cell r="W431">
            <v>1028</v>
          </cell>
          <cell r="X431">
            <v>696</v>
          </cell>
          <cell r="Y431">
            <v>764</v>
          </cell>
          <cell r="AA431" t="str">
            <v>SWUCA</v>
          </cell>
        </row>
        <row r="432">
          <cell r="A432">
            <v>9336</v>
          </cell>
          <cell r="B432" t="str">
            <v>SSU / GIBSONIA</v>
          </cell>
          <cell r="C432" t="str">
            <v>-</v>
          </cell>
          <cell r="D432" t="str">
            <v>-</v>
          </cell>
          <cell r="E432" t="str">
            <v>-</v>
          </cell>
          <cell r="F432">
            <v>525</v>
          </cell>
          <cell r="G432">
            <v>407</v>
          </cell>
          <cell r="H432">
            <v>407</v>
          </cell>
          <cell r="I432">
            <v>407</v>
          </cell>
          <cell r="J432">
            <v>407</v>
          </cell>
          <cell r="K432">
            <v>386</v>
          </cell>
          <cell r="L432">
            <v>394</v>
          </cell>
          <cell r="M432">
            <v>444</v>
          </cell>
          <cell r="N432" t="str">
            <v>-</v>
          </cell>
          <cell r="O432" t="str">
            <v>-</v>
          </cell>
          <cell r="P432" t="str">
            <v>-</v>
          </cell>
          <cell r="Q432" t="str">
            <v>-</v>
          </cell>
          <cell r="R432" t="str">
            <v>-</v>
          </cell>
          <cell r="S432" t="str">
            <v>-</v>
          </cell>
          <cell r="T432" t="str">
            <v>-</v>
          </cell>
          <cell r="U432" t="str">
            <v>-</v>
          </cell>
          <cell r="V432" t="str">
            <v>-</v>
          </cell>
          <cell r="W432" t="str">
            <v>-</v>
          </cell>
          <cell r="X432" t="str">
            <v>-</v>
          </cell>
          <cell r="Y432" t="str">
            <v>-</v>
          </cell>
          <cell r="Z432" t="str">
            <v>-</v>
          </cell>
          <cell r="AA432" t="str">
            <v>SWUCA</v>
          </cell>
        </row>
        <row r="433">
          <cell r="A433" t="str">
            <v>9465 / trx 6507</v>
          </cell>
          <cell r="B433" t="str">
            <v>POLK CO BOCC / TANAMORA</v>
          </cell>
          <cell r="C433" t="str">
            <v>-</v>
          </cell>
          <cell r="D433" t="str">
            <v>-</v>
          </cell>
          <cell r="E433" t="str">
            <v>-</v>
          </cell>
          <cell r="F433" t="str">
            <v>-</v>
          </cell>
          <cell r="G433" t="str">
            <v>-</v>
          </cell>
          <cell r="H433">
            <v>25</v>
          </cell>
          <cell r="I433">
            <v>143</v>
          </cell>
          <cell r="J433">
            <v>143</v>
          </cell>
          <cell r="K433" t="str">
            <v>-</v>
          </cell>
          <cell r="L433" t="str">
            <v>-</v>
          </cell>
          <cell r="M433" t="str">
            <v>-</v>
          </cell>
          <cell r="N433" t="str">
            <v>-</v>
          </cell>
          <cell r="O433" t="str">
            <v>-</v>
          </cell>
          <cell r="P433" t="str">
            <v>-</v>
          </cell>
          <cell r="Q433" t="str">
            <v>-</v>
          </cell>
          <cell r="R433" t="str">
            <v>-</v>
          </cell>
          <cell r="S433" t="str">
            <v>-</v>
          </cell>
          <cell r="T433" t="str">
            <v>-</v>
          </cell>
          <cell r="U433" t="str">
            <v>-</v>
          </cell>
          <cell r="V433" t="str">
            <v>-</v>
          </cell>
          <cell r="W433" t="str">
            <v>-</v>
          </cell>
          <cell r="X433" t="str">
            <v>-</v>
          </cell>
          <cell r="Y433" t="str">
            <v>-</v>
          </cell>
          <cell r="Z433" t="str">
            <v>-</v>
          </cell>
          <cell r="AA433" t="str">
            <v>SWUCA</v>
          </cell>
        </row>
        <row r="434">
          <cell r="A434" t="str">
            <v>9751 / trx 6506</v>
          </cell>
          <cell r="B434" t="str">
            <v xml:space="preserve">POLK CO. DEPT. OF PUBLIC UTIL. </v>
          </cell>
          <cell r="C434" t="str">
            <v>-</v>
          </cell>
          <cell r="D434" t="str">
            <v>-</v>
          </cell>
          <cell r="E434" t="str">
            <v>-</v>
          </cell>
          <cell r="F434" t="str">
            <v>-</v>
          </cell>
          <cell r="G434" t="str">
            <v>-</v>
          </cell>
          <cell r="H434" t="str">
            <v>-</v>
          </cell>
          <cell r="I434" t="str">
            <v>-</v>
          </cell>
          <cell r="J434">
            <v>90</v>
          </cell>
          <cell r="K434" t="str">
            <v>-</v>
          </cell>
          <cell r="L434" t="str">
            <v>-</v>
          </cell>
          <cell r="M434" t="str">
            <v>-</v>
          </cell>
          <cell r="N434" t="str">
            <v>-</v>
          </cell>
          <cell r="O434" t="str">
            <v>-</v>
          </cell>
          <cell r="P434" t="str">
            <v>-</v>
          </cell>
          <cell r="Q434" t="str">
            <v>-</v>
          </cell>
          <cell r="R434" t="str">
            <v>-</v>
          </cell>
          <cell r="S434" t="str">
            <v>-</v>
          </cell>
          <cell r="T434" t="str">
            <v>-</v>
          </cell>
          <cell r="U434" t="str">
            <v>-</v>
          </cell>
          <cell r="V434" t="str">
            <v>-</v>
          </cell>
          <cell r="W434" t="str">
            <v>-</v>
          </cell>
          <cell r="X434" t="str">
            <v>-</v>
          </cell>
          <cell r="Y434" t="str">
            <v>-</v>
          </cell>
          <cell r="Z434" t="str">
            <v>-</v>
          </cell>
          <cell r="AA434" t="str">
            <v>SWUCA</v>
          </cell>
        </row>
        <row r="435">
          <cell r="A435">
            <v>9807</v>
          </cell>
          <cell r="B435" t="str">
            <v xml:space="preserve">VILLAGE OF HIGHLAND PARK        </v>
          </cell>
          <cell r="C435" t="str">
            <v>-</v>
          </cell>
          <cell r="D435" t="str">
            <v>-</v>
          </cell>
          <cell r="E435" t="str">
            <v>-</v>
          </cell>
          <cell r="F435" t="str">
            <v>-</v>
          </cell>
          <cell r="G435" t="str">
            <v>-</v>
          </cell>
          <cell r="H435">
            <v>195</v>
          </cell>
          <cell r="I435">
            <v>195</v>
          </cell>
          <cell r="J435">
            <v>207</v>
          </cell>
          <cell r="K435">
            <v>195</v>
          </cell>
          <cell r="L435">
            <v>220</v>
          </cell>
          <cell r="M435">
            <v>215</v>
          </cell>
          <cell r="N435">
            <v>195</v>
          </cell>
          <cell r="O435">
            <v>185</v>
          </cell>
          <cell r="P435">
            <v>696</v>
          </cell>
          <cell r="Q435">
            <v>276</v>
          </cell>
          <cell r="R435">
            <v>275</v>
          </cell>
          <cell r="S435">
            <v>275</v>
          </cell>
          <cell r="T435">
            <v>185</v>
          </cell>
          <cell r="U435">
            <v>189</v>
          </cell>
          <cell r="V435">
            <v>274</v>
          </cell>
          <cell r="W435">
            <v>261</v>
          </cell>
          <cell r="X435">
            <v>261</v>
          </cell>
          <cell r="Y435">
            <v>261</v>
          </cell>
          <cell r="AA435" t="str">
            <v>SWUCA</v>
          </cell>
        </row>
        <row r="436">
          <cell r="A436">
            <v>9903</v>
          </cell>
          <cell r="B436" t="str">
            <v xml:space="preserve">WATKINS, SR, MR &amp; MRS JACK M </v>
          </cell>
          <cell r="C436" t="str">
            <v>-</v>
          </cell>
          <cell r="D436" t="str">
            <v>-</v>
          </cell>
          <cell r="E436" t="str">
            <v>-</v>
          </cell>
          <cell r="F436" t="str">
            <v>-</v>
          </cell>
          <cell r="G436" t="str">
            <v>-</v>
          </cell>
          <cell r="H436" t="str">
            <v>-</v>
          </cell>
          <cell r="I436">
            <v>713</v>
          </cell>
          <cell r="J436">
            <v>713</v>
          </cell>
          <cell r="K436">
            <v>713</v>
          </cell>
          <cell r="L436">
            <v>72</v>
          </cell>
          <cell r="M436" t="str">
            <v>-</v>
          </cell>
          <cell r="N436" t="str">
            <v>-</v>
          </cell>
          <cell r="O436" t="str">
            <v>-</v>
          </cell>
          <cell r="P436" t="str">
            <v>-</v>
          </cell>
          <cell r="Q436" t="str">
            <v>-</v>
          </cell>
          <cell r="R436" t="str">
            <v>-</v>
          </cell>
          <cell r="S436" t="str">
            <v>-</v>
          </cell>
          <cell r="T436" t="str">
            <v>-</v>
          </cell>
          <cell r="U436" t="str">
            <v>-</v>
          </cell>
          <cell r="V436" t="str">
            <v>-</v>
          </cell>
          <cell r="W436" t="str">
            <v>-</v>
          </cell>
          <cell r="X436" t="str">
            <v>-</v>
          </cell>
          <cell r="Y436" t="str">
            <v>-</v>
          </cell>
          <cell r="Z436" t="str">
            <v>-</v>
          </cell>
          <cell r="AA436" t="str">
            <v>SWUCA</v>
          </cell>
        </row>
        <row r="437">
          <cell r="A437" t="str">
            <v>10158 / trx 6506</v>
          </cell>
          <cell r="B437" t="str">
            <v>POLK CO BOCC</v>
          </cell>
          <cell r="C437" t="str">
            <v>-</v>
          </cell>
          <cell r="D437" t="str">
            <v>-</v>
          </cell>
          <cell r="E437" t="str">
            <v>-</v>
          </cell>
          <cell r="F437" t="str">
            <v>-</v>
          </cell>
          <cell r="G437" t="str">
            <v>-</v>
          </cell>
          <cell r="H437" t="str">
            <v>-</v>
          </cell>
          <cell r="I437">
            <v>806</v>
          </cell>
          <cell r="J437">
            <v>1437</v>
          </cell>
          <cell r="K437">
            <v>1437</v>
          </cell>
          <cell r="L437" t="str">
            <v>-</v>
          </cell>
          <cell r="M437" t="str">
            <v>-</v>
          </cell>
          <cell r="N437" t="str">
            <v>-</v>
          </cell>
          <cell r="O437" t="str">
            <v>-</v>
          </cell>
          <cell r="P437" t="str">
            <v>-</v>
          </cell>
          <cell r="Q437" t="str">
            <v>-</v>
          </cell>
          <cell r="R437" t="str">
            <v>-</v>
          </cell>
          <cell r="S437" t="str">
            <v>-</v>
          </cell>
          <cell r="T437" t="str">
            <v>-</v>
          </cell>
          <cell r="U437" t="str">
            <v>-</v>
          </cell>
          <cell r="V437" t="str">
            <v>-</v>
          </cell>
          <cell r="W437" t="str">
            <v>-</v>
          </cell>
          <cell r="X437" t="str">
            <v>-</v>
          </cell>
          <cell r="Y437" t="str">
            <v>-</v>
          </cell>
          <cell r="Z437" t="str">
            <v>-</v>
          </cell>
          <cell r="AA437" t="str">
            <v>SWUCA</v>
          </cell>
        </row>
        <row r="438">
          <cell r="A438" t="str">
            <v>11531 / new # 13043</v>
          </cell>
          <cell r="B438" t="str">
            <v>CYPRESS LAKES UTILITIES, INC.</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cell r="P438">
            <v>1866</v>
          </cell>
          <cell r="Q438">
            <v>1866</v>
          </cell>
          <cell r="R438">
            <v>1913</v>
          </cell>
          <cell r="S438">
            <v>1510</v>
          </cell>
          <cell r="T438">
            <v>2352</v>
          </cell>
          <cell r="U438">
            <v>2970</v>
          </cell>
          <cell r="V438">
            <v>2970</v>
          </cell>
          <cell r="W438">
            <v>2987</v>
          </cell>
          <cell r="X438">
            <v>3557</v>
          </cell>
          <cell r="Y438">
            <v>3631</v>
          </cell>
          <cell r="AA438" t="str">
            <v>SWUCA</v>
          </cell>
        </row>
        <row r="439">
          <cell r="A439" t="str">
            <v>Part of 4005</v>
          </cell>
          <cell r="B439" t="str">
            <v>COLLEGE PARK MOBILE HOMES</v>
          </cell>
          <cell r="C439" t="str">
            <v>-</v>
          </cell>
          <cell r="D439" t="str">
            <v>-</v>
          </cell>
          <cell r="E439" t="str">
            <v>-</v>
          </cell>
          <cell r="F439" t="str">
            <v>-</v>
          </cell>
          <cell r="G439" t="str">
            <v>-</v>
          </cell>
          <cell r="H439" t="str">
            <v>-</v>
          </cell>
          <cell r="I439">
            <v>252</v>
          </cell>
          <cell r="J439">
            <v>252</v>
          </cell>
          <cell r="K439" t="str">
            <v>-</v>
          </cell>
          <cell r="L439" t="str">
            <v>-</v>
          </cell>
          <cell r="M439" t="str">
            <v>-</v>
          </cell>
          <cell r="N439" t="str">
            <v>-</v>
          </cell>
          <cell r="O439" t="str">
            <v>-</v>
          </cell>
          <cell r="P439" t="str">
            <v>-</v>
          </cell>
          <cell r="Q439" t="str">
            <v>-</v>
          </cell>
          <cell r="R439" t="str">
            <v>-</v>
          </cell>
          <cell r="S439" t="str">
            <v>-</v>
          </cell>
          <cell r="T439" t="str">
            <v>-</v>
          </cell>
          <cell r="U439" t="str">
            <v>-</v>
          </cell>
          <cell r="V439" t="str">
            <v>-</v>
          </cell>
          <cell r="W439" t="str">
            <v>-</v>
          </cell>
          <cell r="X439" t="str">
            <v>-</v>
          </cell>
          <cell r="Y439" t="str">
            <v>-</v>
          </cell>
          <cell r="Z439" t="str">
            <v>-</v>
          </cell>
          <cell r="AA439" t="str">
            <v>SWUCA</v>
          </cell>
        </row>
        <row r="440">
          <cell r="A440" t="str">
            <v>Part of 4005</v>
          </cell>
          <cell r="B440" t="str">
            <v>LAKESIDE GARDEN MOBILE HOMES</v>
          </cell>
          <cell r="C440" t="str">
            <v>-</v>
          </cell>
          <cell r="D440" t="str">
            <v>-</v>
          </cell>
          <cell r="E440" t="str">
            <v>-</v>
          </cell>
          <cell r="F440" t="str">
            <v>-</v>
          </cell>
          <cell r="G440" t="str">
            <v>-</v>
          </cell>
          <cell r="H440" t="str">
            <v>-</v>
          </cell>
          <cell r="I440">
            <v>126</v>
          </cell>
          <cell r="J440">
            <v>126</v>
          </cell>
          <cell r="K440" t="str">
            <v>-</v>
          </cell>
          <cell r="L440" t="str">
            <v>-</v>
          </cell>
          <cell r="M440" t="str">
            <v>-</v>
          </cell>
          <cell r="N440" t="str">
            <v>-</v>
          </cell>
          <cell r="O440" t="str">
            <v>-</v>
          </cell>
          <cell r="P440" t="str">
            <v>-</v>
          </cell>
          <cell r="Q440" t="str">
            <v>-</v>
          </cell>
          <cell r="R440" t="str">
            <v>-</v>
          </cell>
          <cell r="S440" t="str">
            <v>-</v>
          </cell>
          <cell r="T440" t="str">
            <v>-</v>
          </cell>
          <cell r="U440" t="str">
            <v>-</v>
          </cell>
          <cell r="V440" t="str">
            <v>-</v>
          </cell>
          <cell r="W440" t="str">
            <v>-</v>
          </cell>
          <cell r="X440" t="str">
            <v>-</v>
          </cell>
          <cell r="Y440" t="str">
            <v>-</v>
          </cell>
          <cell r="Z440" t="str">
            <v>-</v>
          </cell>
          <cell r="AA440" t="str">
            <v>SWUCA</v>
          </cell>
        </row>
        <row r="441">
          <cell r="A441" t="str">
            <v>Part of 4005</v>
          </cell>
          <cell r="B441" t="str">
            <v>GENESIS POINT</v>
          </cell>
          <cell r="C441" t="str">
            <v>-</v>
          </cell>
          <cell r="D441" t="str">
            <v>-</v>
          </cell>
          <cell r="E441" t="str">
            <v>-</v>
          </cell>
          <cell r="F441" t="str">
            <v>-</v>
          </cell>
          <cell r="G441" t="str">
            <v>-</v>
          </cell>
          <cell r="H441" t="str">
            <v>-</v>
          </cell>
          <cell r="I441">
            <v>57</v>
          </cell>
          <cell r="J441">
            <v>57</v>
          </cell>
          <cell r="K441" t="str">
            <v>-</v>
          </cell>
          <cell r="L441" t="str">
            <v>-</v>
          </cell>
          <cell r="M441" t="str">
            <v>-</v>
          </cell>
          <cell r="N441" t="str">
            <v>-</v>
          </cell>
          <cell r="O441" t="str">
            <v>-</v>
          </cell>
          <cell r="P441" t="str">
            <v>-</v>
          </cell>
          <cell r="Q441" t="str">
            <v>-</v>
          </cell>
          <cell r="R441" t="str">
            <v>-</v>
          </cell>
          <cell r="S441" t="str">
            <v>-</v>
          </cell>
          <cell r="T441" t="str">
            <v>-</v>
          </cell>
          <cell r="U441" t="str">
            <v>-</v>
          </cell>
          <cell r="V441" t="str">
            <v>-</v>
          </cell>
          <cell r="W441" t="str">
            <v>-</v>
          </cell>
          <cell r="X441" t="str">
            <v>-</v>
          </cell>
          <cell r="Y441" t="str">
            <v>-</v>
          </cell>
          <cell r="Z441" t="str">
            <v>-</v>
          </cell>
          <cell r="AA441" t="str">
            <v>SWUCA</v>
          </cell>
        </row>
        <row r="442">
          <cell r="A442" t="str">
            <v>Part of 6104</v>
          </cell>
          <cell r="B442" t="str">
            <v>ORANGE MANOR WEST</v>
          </cell>
          <cell r="C442" t="str">
            <v>-</v>
          </cell>
          <cell r="D442" t="str">
            <v>-</v>
          </cell>
          <cell r="E442" t="str">
            <v>-</v>
          </cell>
          <cell r="F442" t="str">
            <v>-</v>
          </cell>
          <cell r="G442" t="str">
            <v>-</v>
          </cell>
          <cell r="H442" t="str">
            <v>-</v>
          </cell>
          <cell r="I442">
            <v>79</v>
          </cell>
          <cell r="J442">
            <v>79</v>
          </cell>
          <cell r="K442">
            <v>79</v>
          </cell>
          <cell r="L442" t="str">
            <v>-</v>
          </cell>
          <cell r="M442" t="str">
            <v>-</v>
          </cell>
          <cell r="N442" t="str">
            <v>-</v>
          </cell>
          <cell r="O442" t="str">
            <v>-</v>
          </cell>
          <cell r="P442" t="str">
            <v>-</v>
          </cell>
          <cell r="Q442" t="str">
            <v>-</v>
          </cell>
          <cell r="R442" t="str">
            <v>-</v>
          </cell>
          <cell r="S442" t="str">
            <v>-</v>
          </cell>
          <cell r="T442" t="str">
            <v>-</v>
          </cell>
          <cell r="U442" t="str">
            <v>-</v>
          </cell>
          <cell r="V442" t="str">
            <v>-</v>
          </cell>
          <cell r="W442" t="str">
            <v>-</v>
          </cell>
          <cell r="X442" t="str">
            <v>-</v>
          </cell>
          <cell r="Y442" t="str">
            <v>-</v>
          </cell>
          <cell r="Z442" t="str">
            <v>-</v>
          </cell>
          <cell r="AA442" t="str">
            <v>SWUCA</v>
          </cell>
        </row>
        <row r="445">
          <cell r="A445" t="str">
            <v>POLK COUNTY TOTAL PUBLIC SUPPLY  &gt;&gt;&gt;</v>
          </cell>
          <cell r="C445">
            <v>269403</v>
          </cell>
          <cell r="D445">
            <v>291201</v>
          </cell>
          <cell r="E445">
            <v>307517</v>
          </cell>
          <cell r="F445">
            <v>311497</v>
          </cell>
          <cell r="G445">
            <v>296413</v>
          </cell>
          <cell r="H445">
            <v>311758</v>
          </cell>
          <cell r="I445">
            <v>333300</v>
          </cell>
          <cell r="J445">
            <v>351367</v>
          </cell>
          <cell r="K445">
            <v>355053</v>
          </cell>
          <cell r="L445">
            <v>337898</v>
          </cell>
          <cell r="M445">
            <v>372044</v>
          </cell>
          <cell r="N445">
            <v>394562</v>
          </cell>
          <cell r="O445">
            <v>386332</v>
          </cell>
          <cell r="P445">
            <v>356243</v>
          </cell>
          <cell r="Q445">
            <v>363993</v>
          </cell>
          <cell r="R445">
            <v>378264</v>
          </cell>
          <cell r="S445">
            <v>430060</v>
          </cell>
          <cell r="T445">
            <v>430179.7548</v>
          </cell>
          <cell r="U445">
            <v>473455.24420000002</v>
          </cell>
          <cell r="V445">
            <v>487382</v>
          </cell>
          <cell r="W445">
            <v>514231</v>
          </cell>
          <cell r="X445">
            <v>538707</v>
          </cell>
          <cell r="Y445">
            <v>560924</v>
          </cell>
          <cell r="Z445">
            <v>0</v>
          </cell>
        </row>
        <row r="448">
          <cell r="A448">
            <v>2923</v>
          </cell>
          <cell r="B448" t="str">
            <v>NORTHPORT, CITY OF</v>
          </cell>
          <cell r="C448">
            <v>8559</v>
          </cell>
          <cell r="D448">
            <v>12564</v>
          </cell>
          <cell r="E448">
            <v>12004</v>
          </cell>
          <cell r="F448">
            <v>10039</v>
          </cell>
          <cell r="G448">
            <v>10039</v>
          </cell>
          <cell r="H448">
            <v>10039</v>
          </cell>
          <cell r="I448">
            <v>10667</v>
          </cell>
          <cell r="J448">
            <v>10667</v>
          </cell>
          <cell r="K448">
            <v>10667</v>
          </cell>
          <cell r="L448">
            <v>10880</v>
          </cell>
          <cell r="M448">
            <v>11108</v>
          </cell>
          <cell r="N448">
            <v>15905</v>
          </cell>
          <cell r="O448">
            <v>16764</v>
          </cell>
          <cell r="P448">
            <v>17032</v>
          </cell>
          <cell r="Q448">
            <v>15867</v>
          </cell>
          <cell r="R448">
            <v>25920</v>
          </cell>
          <cell r="S448">
            <v>26562</v>
          </cell>
          <cell r="T448">
            <v>18863</v>
          </cell>
          <cell r="U448">
            <v>31225</v>
          </cell>
          <cell r="V448">
            <v>35721</v>
          </cell>
          <cell r="W448">
            <v>36588</v>
          </cell>
          <cell r="X448">
            <v>40342</v>
          </cell>
          <cell r="Y448">
            <v>43363</v>
          </cell>
          <cell r="AA448" t="str">
            <v>SWUCA</v>
          </cell>
        </row>
        <row r="449">
          <cell r="A449">
            <v>4318</v>
          </cell>
          <cell r="B449" t="str">
            <v xml:space="preserve">SARASOTA, CITY OF               </v>
          </cell>
          <cell r="C449">
            <v>50782</v>
          </cell>
          <cell r="D449">
            <v>50767</v>
          </cell>
          <cell r="E449">
            <v>51250</v>
          </cell>
          <cell r="F449">
            <v>57205</v>
          </cell>
          <cell r="G449">
            <v>53826</v>
          </cell>
          <cell r="H449">
            <v>54186</v>
          </cell>
          <cell r="I449">
            <v>56596</v>
          </cell>
          <cell r="J449">
            <v>55653</v>
          </cell>
          <cell r="K449">
            <v>59968</v>
          </cell>
          <cell r="L449">
            <v>60370</v>
          </cell>
          <cell r="M449">
            <v>63235</v>
          </cell>
          <cell r="N449">
            <v>63235</v>
          </cell>
          <cell r="O449">
            <v>63449</v>
          </cell>
          <cell r="P449">
            <v>63943</v>
          </cell>
          <cell r="Q449">
            <v>67610</v>
          </cell>
          <cell r="R449">
            <v>68947</v>
          </cell>
          <cell r="S449">
            <v>68947</v>
          </cell>
          <cell r="T449">
            <v>70569</v>
          </cell>
          <cell r="U449">
            <v>71263</v>
          </cell>
          <cell r="V449">
            <v>71487</v>
          </cell>
          <cell r="W449">
            <v>71762</v>
          </cell>
          <cell r="X449">
            <v>72436</v>
          </cell>
          <cell r="Y449">
            <v>72804</v>
          </cell>
          <cell r="AA449" t="str">
            <v>SWUCA</v>
          </cell>
        </row>
        <row r="450">
          <cell r="A450" t="str">
            <v>4709 / trx 8836</v>
          </cell>
          <cell r="B450" t="str">
            <v xml:space="preserve">SIESTA KEY UTILITIES AUTHORITY </v>
          </cell>
          <cell r="C450">
            <v>19374</v>
          </cell>
          <cell r="D450">
            <v>20300</v>
          </cell>
          <cell r="E450">
            <v>20500</v>
          </cell>
          <cell r="F450">
            <v>25967</v>
          </cell>
          <cell r="G450">
            <v>23203</v>
          </cell>
          <cell r="H450">
            <v>23282</v>
          </cell>
          <cell r="I450">
            <v>20128</v>
          </cell>
          <cell r="J450">
            <v>20237</v>
          </cell>
          <cell r="K450" t="str">
            <v>-</v>
          </cell>
          <cell r="L450">
            <v>16154</v>
          </cell>
          <cell r="M450">
            <v>16601</v>
          </cell>
          <cell r="N450">
            <v>16744</v>
          </cell>
          <cell r="O450">
            <v>16760</v>
          </cell>
          <cell r="P450">
            <v>16686</v>
          </cell>
          <cell r="Q450">
            <v>16711</v>
          </cell>
          <cell r="R450">
            <v>16669</v>
          </cell>
          <cell r="S450">
            <v>16900</v>
          </cell>
          <cell r="T450">
            <v>16473</v>
          </cell>
          <cell r="U450">
            <v>16759</v>
          </cell>
          <cell r="V450">
            <v>15473</v>
          </cell>
          <cell r="W450">
            <v>14519</v>
          </cell>
          <cell r="X450">
            <v>14519</v>
          </cell>
          <cell r="Y450" t="str">
            <v>-</v>
          </cell>
          <cell r="Z450" t="str">
            <v>-</v>
          </cell>
          <cell r="AA450" t="str">
            <v>SWUCA</v>
          </cell>
        </row>
        <row r="451">
          <cell r="A451">
            <v>4787</v>
          </cell>
          <cell r="B451" t="str">
            <v xml:space="preserve">ENGLEWOOD WATER DISTRICT     </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cell r="P451" t="str">
            <v>-</v>
          </cell>
          <cell r="Q451" t="str">
            <v>-</v>
          </cell>
          <cell r="R451" t="str">
            <v>-</v>
          </cell>
          <cell r="S451" t="str">
            <v>-</v>
          </cell>
          <cell r="T451" t="str">
            <v>-</v>
          </cell>
          <cell r="U451" t="str">
            <v>-</v>
          </cell>
          <cell r="V451" t="str">
            <v>-</v>
          </cell>
          <cell r="W451" t="str">
            <v>-</v>
          </cell>
          <cell r="X451" t="str">
            <v>-</v>
          </cell>
          <cell r="Y451" t="str">
            <v>-</v>
          </cell>
          <cell r="Z451" t="str">
            <v>-</v>
          </cell>
          <cell r="AA451" t="str">
            <v>SWUCA</v>
          </cell>
        </row>
        <row r="452">
          <cell r="A452">
            <v>4836</v>
          </cell>
          <cell r="B452" t="str">
            <v>SSU / VENICE GARDENS UTILITY CORP.</v>
          </cell>
          <cell r="C452">
            <v>8474</v>
          </cell>
          <cell r="D452">
            <v>12543</v>
          </cell>
          <cell r="E452">
            <v>13979</v>
          </cell>
          <cell r="F452">
            <v>14301</v>
          </cell>
          <cell r="G452">
            <v>14061</v>
          </cell>
          <cell r="H452">
            <v>14061</v>
          </cell>
          <cell r="I452">
            <v>14061</v>
          </cell>
          <cell r="J452">
            <v>14061</v>
          </cell>
          <cell r="K452">
            <v>14061</v>
          </cell>
          <cell r="L452">
            <v>14432</v>
          </cell>
          <cell r="M452">
            <v>14735</v>
          </cell>
          <cell r="N452" t="str">
            <v>-</v>
          </cell>
          <cell r="O452" t="str">
            <v>-</v>
          </cell>
          <cell r="P452" t="str">
            <v>-</v>
          </cell>
          <cell r="Q452" t="str">
            <v>-</v>
          </cell>
          <cell r="R452" t="str">
            <v>-</v>
          </cell>
          <cell r="S452" t="str">
            <v>-</v>
          </cell>
          <cell r="T452" t="str">
            <v>-</v>
          </cell>
          <cell r="U452" t="str">
            <v>-</v>
          </cell>
          <cell r="V452" t="str">
            <v>-</v>
          </cell>
          <cell r="W452" t="str">
            <v>-</v>
          </cell>
          <cell r="X452" t="str">
            <v>-</v>
          </cell>
          <cell r="Y452" t="str">
            <v>-</v>
          </cell>
          <cell r="Z452" t="str">
            <v>-</v>
          </cell>
          <cell r="AA452" t="str">
            <v>SWUCA</v>
          </cell>
        </row>
        <row r="453">
          <cell r="A453">
            <v>4844</v>
          </cell>
          <cell r="B453" t="str">
            <v>FLORIDA CITIES WATER - SARASOTA</v>
          </cell>
          <cell r="C453">
            <v>25950</v>
          </cell>
          <cell r="D453">
            <v>26526</v>
          </cell>
          <cell r="E453">
            <v>19321</v>
          </cell>
          <cell r="F453">
            <v>16159</v>
          </cell>
          <cell r="G453">
            <v>6600</v>
          </cell>
          <cell r="H453">
            <v>6900</v>
          </cell>
          <cell r="I453">
            <v>19882</v>
          </cell>
          <cell r="J453">
            <v>18849</v>
          </cell>
          <cell r="K453">
            <v>19784</v>
          </cell>
          <cell r="L453">
            <v>20014</v>
          </cell>
          <cell r="M453">
            <v>20090</v>
          </cell>
          <cell r="N453">
            <v>20170</v>
          </cell>
          <cell r="O453" t="str">
            <v>-</v>
          </cell>
          <cell r="P453" t="str">
            <v>-</v>
          </cell>
          <cell r="Q453" t="str">
            <v>-</v>
          </cell>
          <cell r="R453" t="str">
            <v>-</v>
          </cell>
          <cell r="S453" t="str">
            <v>-</v>
          </cell>
          <cell r="T453" t="str">
            <v>-</v>
          </cell>
          <cell r="U453" t="str">
            <v>-</v>
          </cell>
          <cell r="V453" t="str">
            <v>-</v>
          </cell>
          <cell r="W453" t="str">
            <v>-</v>
          </cell>
          <cell r="X453" t="str">
            <v>-</v>
          </cell>
          <cell r="Y453" t="str">
            <v>-</v>
          </cell>
          <cell r="Z453" t="str">
            <v>-</v>
          </cell>
          <cell r="AA453" t="str">
            <v>SWUCA</v>
          </cell>
        </row>
        <row r="454">
          <cell r="A454">
            <v>4866</v>
          </cell>
          <cell r="B454" t="str">
            <v xml:space="preserve">ENGLEWOOD WATER DISTRICT     </v>
          </cell>
          <cell r="C454">
            <v>15231</v>
          </cell>
          <cell r="D454">
            <v>12679</v>
          </cell>
          <cell r="E454">
            <v>18580</v>
          </cell>
          <cell r="F454">
            <v>18460</v>
          </cell>
          <cell r="G454">
            <v>10652</v>
          </cell>
          <cell r="H454">
            <v>11229</v>
          </cell>
          <cell r="I454">
            <v>25032</v>
          </cell>
          <cell r="J454">
            <v>13975</v>
          </cell>
          <cell r="K454">
            <v>27819</v>
          </cell>
          <cell r="L454">
            <v>27354</v>
          </cell>
          <cell r="M454">
            <v>27846</v>
          </cell>
          <cell r="N454">
            <v>29512</v>
          </cell>
          <cell r="O454">
            <v>31013</v>
          </cell>
          <cell r="P454">
            <v>31534</v>
          </cell>
          <cell r="Q454">
            <v>32070</v>
          </cell>
          <cell r="R454">
            <v>32836</v>
          </cell>
          <cell r="S454">
            <v>33649</v>
          </cell>
          <cell r="T454">
            <v>35599</v>
          </cell>
          <cell r="U454">
            <v>47472</v>
          </cell>
          <cell r="V454">
            <v>47472</v>
          </cell>
          <cell r="W454">
            <v>47472</v>
          </cell>
          <cell r="X454">
            <v>50423</v>
          </cell>
          <cell r="Y454">
            <v>51695</v>
          </cell>
          <cell r="AA454" t="str">
            <v>SWUCA</v>
          </cell>
        </row>
        <row r="455">
          <cell r="A455">
            <v>5387</v>
          </cell>
          <cell r="B455" t="str">
            <v>MANATEE CO. / SARASOTA PART OF LBK</v>
          </cell>
          <cell r="C455" t="str">
            <v>-</v>
          </cell>
          <cell r="D455">
            <v>3300</v>
          </cell>
          <cell r="E455">
            <v>2280</v>
          </cell>
          <cell r="F455">
            <v>3774</v>
          </cell>
          <cell r="G455">
            <v>6358</v>
          </cell>
          <cell r="H455">
            <v>6550</v>
          </cell>
          <cell r="I455">
            <v>3999</v>
          </cell>
          <cell r="J455">
            <v>3999</v>
          </cell>
          <cell r="K455" t="str">
            <v>-</v>
          </cell>
          <cell r="L455" t="str">
            <v>-</v>
          </cell>
          <cell r="M455" t="str">
            <v>-</v>
          </cell>
          <cell r="N455" t="str">
            <v>-</v>
          </cell>
          <cell r="O455" t="str">
            <v>-</v>
          </cell>
          <cell r="P455" t="str">
            <v>-</v>
          </cell>
          <cell r="Q455" t="str">
            <v>-</v>
          </cell>
          <cell r="R455" t="str">
            <v>-</v>
          </cell>
          <cell r="S455" t="str">
            <v>-</v>
          </cell>
          <cell r="T455" t="str">
            <v>-</v>
          </cell>
          <cell r="U455" t="str">
            <v>-</v>
          </cell>
          <cell r="V455" t="str">
            <v>-</v>
          </cell>
          <cell r="W455" t="str">
            <v>-</v>
          </cell>
          <cell r="X455" t="str">
            <v>-</v>
          </cell>
          <cell r="Y455" t="str">
            <v>-</v>
          </cell>
          <cell r="Z455" t="str">
            <v>-</v>
          </cell>
          <cell r="AA455" t="str">
            <v>SWUCA</v>
          </cell>
        </row>
        <row r="456">
          <cell r="A456">
            <v>5393</v>
          </cell>
          <cell r="B456" t="str">
            <v xml:space="preserve">VENICE, CITY OF                 </v>
          </cell>
          <cell r="C456">
            <v>14218</v>
          </cell>
          <cell r="D456">
            <v>14800</v>
          </cell>
          <cell r="E456">
            <v>14372</v>
          </cell>
          <cell r="F456">
            <v>15252</v>
          </cell>
          <cell r="G456">
            <v>17109</v>
          </cell>
          <cell r="H456">
            <v>18079</v>
          </cell>
          <cell r="I456">
            <v>18478</v>
          </cell>
          <cell r="J456">
            <v>19953</v>
          </cell>
          <cell r="K456">
            <v>22780</v>
          </cell>
          <cell r="L456">
            <v>20533</v>
          </cell>
          <cell r="M456">
            <v>20902</v>
          </cell>
          <cell r="N456">
            <v>22356</v>
          </cell>
          <cell r="O456">
            <v>22835</v>
          </cell>
          <cell r="P456">
            <v>22614</v>
          </cell>
          <cell r="Q456">
            <v>22807</v>
          </cell>
          <cell r="R456">
            <v>21066</v>
          </cell>
          <cell r="S456">
            <v>21525</v>
          </cell>
          <cell r="T456">
            <v>22090</v>
          </cell>
          <cell r="U456">
            <v>22876</v>
          </cell>
          <cell r="V456">
            <v>23759</v>
          </cell>
          <cell r="W456">
            <v>24666</v>
          </cell>
          <cell r="X456">
            <v>25078</v>
          </cell>
          <cell r="Y456">
            <v>25692</v>
          </cell>
          <cell r="AA456" t="str">
            <v>SWUCA</v>
          </cell>
        </row>
        <row r="457">
          <cell r="A457">
            <v>5456</v>
          </cell>
          <cell r="B457" t="str">
            <v>ELLIS, J &amp; F / VENICE RANCH MHE</v>
          </cell>
          <cell r="C457">
            <v>132</v>
          </cell>
          <cell r="D457">
            <v>398</v>
          </cell>
          <cell r="E457">
            <v>350</v>
          </cell>
          <cell r="F457">
            <v>366</v>
          </cell>
          <cell r="G457">
            <v>238</v>
          </cell>
          <cell r="H457">
            <v>238</v>
          </cell>
          <cell r="I457">
            <v>225</v>
          </cell>
          <cell r="J457">
            <v>225</v>
          </cell>
          <cell r="K457">
            <v>225</v>
          </cell>
          <cell r="L457">
            <v>230</v>
          </cell>
          <cell r="M457">
            <v>234</v>
          </cell>
          <cell r="N457" t="str">
            <v>-</v>
          </cell>
          <cell r="O457" t="str">
            <v>-</v>
          </cell>
          <cell r="P457" t="str">
            <v>-</v>
          </cell>
          <cell r="Q457" t="str">
            <v>-</v>
          </cell>
          <cell r="R457" t="str">
            <v>-</v>
          </cell>
          <cell r="S457" t="str">
            <v>-</v>
          </cell>
          <cell r="T457" t="str">
            <v>-</v>
          </cell>
          <cell r="U457" t="str">
            <v>-</v>
          </cell>
          <cell r="V457" t="str">
            <v>-</v>
          </cell>
          <cell r="W457" t="str">
            <v>-</v>
          </cell>
          <cell r="X457" t="str">
            <v>-</v>
          </cell>
          <cell r="Y457" t="str">
            <v>-</v>
          </cell>
          <cell r="Z457" t="str">
            <v>-</v>
          </cell>
          <cell r="AA457" t="str">
            <v>SWUCA</v>
          </cell>
        </row>
        <row r="458">
          <cell r="A458">
            <v>5788</v>
          </cell>
          <cell r="B458" t="str">
            <v>SUNRISE UTILITIES</v>
          </cell>
          <cell r="C458">
            <v>661</v>
          </cell>
          <cell r="D458">
            <v>750</v>
          </cell>
          <cell r="E458">
            <v>722</v>
          </cell>
          <cell r="F458">
            <v>675</v>
          </cell>
          <cell r="G458">
            <v>748</v>
          </cell>
          <cell r="H458">
            <v>748</v>
          </cell>
          <cell r="I458">
            <v>131</v>
          </cell>
          <cell r="J458">
            <v>131</v>
          </cell>
          <cell r="K458">
            <v>131</v>
          </cell>
          <cell r="L458" t="str">
            <v>-</v>
          </cell>
          <cell r="M458" t="str">
            <v>-</v>
          </cell>
          <cell r="N458" t="str">
            <v>-</v>
          </cell>
          <cell r="O458" t="str">
            <v>-</v>
          </cell>
          <cell r="P458" t="str">
            <v>-</v>
          </cell>
          <cell r="Q458" t="str">
            <v>-</v>
          </cell>
          <cell r="R458" t="str">
            <v>-</v>
          </cell>
          <cell r="S458" t="str">
            <v>-</v>
          </cell>
          <cell r="T458" t="str">
            <v>-</v>
          </cell>
          <cell r="U458" t="str">
            <v>-</v>
          </cell>
          <cell r="V458" t="str">
            <v>-</v>
          </cell>
          <cell r="W458" t="str">
            <v>-</v>
          </cell>
          <cell r="X458" t="str">
            <v>-</v>
          </cell>
          <cell r="Y458" t="str">
            <v>-</v>
          </cell>
          <cell r="Z458" t="str">
            <v>-</v>
          </cell>
          <cell r="AA458" t="str">
            <v>SWUCA</v>
          </cell>
        </row>
        <row r="459">
          <cell r="A459">
            <v>5807</v>
          </cell>
          <cell r="B459" t="str">
            <v>ELL-CAP 66 / CAMELOT LAKES</v>
          </cell>
          <cell r="C459">
            <v>991</v>
          </cell>
          <cell r="D459">
            <v>1338</v>
          </cell>
          <cell r="E459">
            <v>697</v>
          </cell>
          <cell r="F459">
            <v>1550</v>
          </cell>
          <cell r="G459">
            <v>1590</v>
          </cell>
          <cell r="H459">
            <v>1694</v>
          </cell>
          <cell r="I459">
            <v>1750</v>
          </cell>
          <cell r="J459">
            <v>1882</v>
          </cell>
          <cell r="K459">
            <v>1882</v>
          </cell>
          <cell r="L459">
            <v>1920</v>
          </cell>
          <cell r="M459">
            <v>1955</v>
          </cell>
          <cell r="N459">
            <v>1988</v>
          </cell>
          <cell r="O459">
            <v>1976</v>
          </cell>
          <cell r="P459">
            <v>2009</v>
          </cell>
          <cell r="Q459">
            <v>1976</v>
          </cell>
          <cell r="R459">
            <v>1976</v>
          </cell>
          <cell r="S459">
            <v>1976</v>
          </cell>
          <cell r="T459">
            <v>1976</v>
          </cell>
          <cell r="U459">
            <v>1976</v>
          </cell>
          <cell r="V459">
            <v>1976</v>
          </cell>
          <cell r="W459">
            <v>1976</v>
          </cell>
          <cell r="X459">
            <v>1976</v>
          </cell>
          <cell r="Y459">
            <v>1976</v>
          </cell>
          <cell r="AA459" t="str">
            <v>SWUCA</v>
          </cell>
        </row>
        <row r="460">
          <cell r="A460">
            <v>6006</v>
          </cell>
          <cell r="B460" t="str">
            <v>SOUTHBAY UTILITIES INC.</v>
          </cell>
          <cell r="C460">
            <v>2014</v>
          </cell>
          <cell r="D460">
            <v>1260</v>
          </cell>
          <cell r="E460">
            <v>1101</v>
          </cell>
          <cell r="F460">
            <v>1333</v>
          </cell>
          <cell r="G460">
            <v>1191</v>
          </cell>
          <cell r="H460">
            <v>1213</v>
          </cell>
          <cell r="I460">
            <v>1133</v>
          </cell>
          <cell r="J460">
            <v>1133</v>
          </cell>
          <cell r="K460">
            <v>1133</v>
          </cell>
          <cell r="L460">
            <v>1360</v>
          </cell>
          <cell r="M460">
            <v>1384</v>
          </cell>
          <cell r="N460">
            <v>1407</v>
          </cell>
          <cell r="O460">
            <v>1431</v>
          </cell>
          <cell r="P460">
            <v>1455</v>
          </cell>
          <cell r="Q460">
            <v>1480</v>
          </cell>
          <cell r="R460" t="str">
            <v>-</v>
          </cell>
          <cell r="S460" t="str">
            <v>-</v>
          </cell>
          <cell r="T460" t="str">
            <v>-</v>
          </cell>
          <cell r="U460" t="str">
            <v>-</v>
          </cell>
          <cell r="V460" t="str">
            <v>-</v>
          </cell>
          <cell r="W460" t="str">
            <v>-</v>
          </cell>
          <cell r="X460" t="str">
            <v>-</v>
          </cell>
          <cell r="Y460" t="str">
            <v>-</v>
          </cell>
          <cell r="Z460" t="str">
            <v>-</v>
          </cell>
          <cell r="AA460" t="str">
            <v>SWUCA</v>
          </cell>
        </row>
        <row r="461">
          <cell r="A461">
            <v>6364</v>
          </cell>
          <cell r="B461" t="str">
            <v xml:space="preserve">SARASOTA CO. / PLANTATION </v>
          </cell>
          <cell r="C461">
            <v>1000</v>
          </cell>
          <cell r="D461">
            <v>1600</v>
          </cell>
          <cell r="E461">
            <v>1927</v>
          </cell>
          <cell r="F461">
            <v>920</v>
          </cell>
          <cell r="G461">
            <v>920</v>
          </cell>
          <cell r="H461">
            <v>920</v>
          </cell>
          <cell r="I461">
            <v>920</v>
          </cell>
          <cell r="J461">
            <v>920</v>
          </cell>
          <cell r="K461" t="str">
            <v>-</v>
          </cell>
          <cell r="L461" t="str">
            <v>-</v>
          </cell>
          <cell r="M461" t="str">
            <v>-</v>
          </cell>
          <cell r="N461" t="str">
            <v>-</v>
          </cell>
          <cell r="O461" t="str">
            <v>-</v>
          </cell>
          <cell r="P461" t="str">
            <v>-</v>
          </cell>
          <cell r="Q461" t="str">
            <v>-</v>
          </cell>
          <cell r="R461" t="str">
            <v>-</v>
          </cell>
          <cell r="S461" t="str">
            <v>-</v>
          </cell>
          <cell r="T461" t="str">
            <v>-</v>
          </cell>
          <cell r="U461" t="str">
            <v>-</v>
          </cell>
          <cell r="V461" t="str">
            <v>-</v>
          </cell>
          <cell r="W461" t="str">
            <v>-</v>
          </cell>
          <cell r="X461" t="str">
            <v>-</v>
          </cell>
          <cell r="Y461" t="str">
            <v>-</v>
          </cell>
          <cell r="Z461" t="str">
            <v>-</v>
          </cell>
          <cell r="AA461" t="str">
            <v>SWUCA</v>
          </cell>
        </row>
        <row r="462">
          <cell r="A462">
            <v>6607</v>
          </cell>
          <cell r="B462" t="str">
            <v>MYAKKA UTILITIES</v>
          </cell>
          <cell r="C462">
            <v>1941</v>
          </cell>
          <cell r="D462" t="str">
            <v>-</v>
          </cell>
          <cell r="E462" t="str">
            <v>-</v>
          </cell>
          <cell r="F462" t="str">
            <v>-</v>
          </cell>
          <cell r="G462" t="str">
            <v>-</v>
          </cell>
          <cell r="H462" t="str">
            <v>-</v>
          </cell>
          <cell r="I462" t="str">
            <v>-</v>
          </cell>
          <cell r="J462" t="str">
            <v>-</v>
          </cell>
          <cell r="K462" t="str">
            <v>-</v>
          </cell>
          <cell r="L462" t="str">
            <v>-</v>
          </cell>
          <cell r="M462" t="str">
            <v>-</v>
          </cell>
          <cell r="N462" t="str">
            <v>-</v>
          </cell>
          <cell r="O462" t="str">
            <v>-</v>
          </cell>
          <cell r="P462" t="str">
            <v>-</v>
          </cell>
          <cell r="Q462" t="str">
            <v>-</v>
          </cell>
          <cell r="R462" t="str">
            <v>-</v>
          </cell>
          <cell r="S462" t="str">
            <v>-</v>
          </cell>
          <cell r="T462" t="str">
            <v>-</v>
          </cell>
          <cell r="U462" t="str">
            <v>-</v>
          </cell>
          <cell r="V462" t="str">
            <v>-</v>
          </cell>
          <cell r="W462" t="str">
            <v>-</v>
          </cell>
          <cell r="X462" t="str">
            <v>-</v>
          </cell>
          <cell r="Y462" t="str">
            <v>-</v>
          </cell>
          <cell r="Z462" t="str">
            <v>-</v>
          </cell>
          <cell r="AA462" t="str">
            <v>SWUCA</v>
          </cell>
        </row>
        <row r="463">
          <cell r="A463" t="str">
            <v>7411 / new # 8836</v>
          </cell>
          <cell r="B463" t="str">
            <v xml:space="preserve">SARASOTA CO. / UNIV. PARKWAY </v>
          </cell>
          <cell r="C463" t="str">
            <v>-</v>
          </cell>
          <cell r="D463">
            <v>0</v>
          </cell>
          <cell r="E463">
            <v>16500</v>
          </cell>
          <cell r="F463">
            <v>38300</v>
          </cell>
          <cell r="G463">
            <v>107968</v>
          </cell>
          <cell r="H463">
            <v>118458</v>
          </cell>
          <cell r="I463">
            <v>77955</v>
          </cell>
          <cell r="J463">
            <v>77955</v>
          </cell>
          <cell r="K463">
            <v>91428</v>
          </cell>
          <cell r="L463">
            <v>93257</v>
          </cell>
          <cell r="M463">
            <v>108669</v>
          </cell>
          <cell r="N463">
            <v>149973</v>
          </cell>
          <cell r="O463">
            <v>160218</v>
          </cell>
          <cell r="P463">
            <v>166359</v>
          </cell>
          <cell r="Q463">
            <v>170285</v>
          </cell>
          <cell r="R463">
            <v>178123</v>
          </cell>
          <cell r="S463">
            <v>182532</v>
          </cell>
          <cell r="T463">
            <v>186265</v>
          </cell>
          <cell r="U463">
            <v>194706</v>
          </cell>
          <cell r="V463">
            <v>201920</v>
          </cell>
          <cell r="W463">
            <v>202491</v>
          </cell>
          <cell r="X463">
            <v>201095</v>
          </cell>
          <cell r="Y463" t="str">
            <v>-</v>
          </cell>
          <cell r="Z463" t="str">
            <v>-</v>
          </cell>
          <cell r="AA463" t="str">
            <v>SWUCA</v>
          </cell>
        </row>
        <row r="464">
          <cell r="A464">
            <v>7448</v>
          </cell>
          <cell r="B464" t="str">
            <v>ROYALTY RESORTS / SUN 'N FUN RV</v>
          </cell>
          <cell r="C464" t="str">
            <v>-</v>
          </cell>
          <cell r="D464" t="str">
            <v>-</v>
          </cell>
          <cell r="E464" t="str">
            <v>-</v>
          </cell>
          <cell r="F464" t="str">
            <v>-</v>
          </cell>
          <cell r="G464" t="str">
            <v>-</v>
          </cell>
          <cell r="H464">
            <v>452</v>
          </cell>
          <cell r="I464">
            <v>452</v>
          </cell>
          <cell r="J464">
            <v>452</v>
          </cell>
          <cell r="K464">
            <v>452</v>
          </cell>
          <cell r="L464" t="str">
            <v>-</v>
          </cell>
          <cell r="M464" t="str">
            <v>-</v>
          </cell>
          <cell r="N464" t="str">
            <v>-</v>
          </cell>
          <cell r="O464" t="str">
            <v>-</v>
          </cell>
          <cell r="P464" t="str">
            <v>-</v>
          </cell>
          <cell r="Q464">
            <v>2600</v>
          </cell>
          <cell r="R464">
            <v>2600</v>
          </cell>
          <cell r="S464">
            <v>2600</v>
          </cell>
          <cell r="T464">
            <v>2600</v>
          </cell>
          <cell r="U464">
            <v>2600</v>
          </cell>
          <cell r="V464">
            <v>2600</v>
          </cell>
          <cell r="W464">
            <v>2600</v>
          </cell>
          <cell r="X464">
            <v>2600</v>
          </cell>
          <cell r="Y464">
            <v>1254</v>
          </cell>
          <cell r="AA464" t="str">
            <v>SWUCA</v>
          </cell>
        </row>
        <row r="465">
          <cell r="A465">
            <v>7740</v>
          </cell>
          <cell r="B465" t="str">
            <v>SARASOTA CO. / SORRENTO</v>
          </cell>
          <cell r="C465">
            <v>2708</v>
          </cell>
          <cell r="D465">
            <v>3400</v>
          </cell>
          <cell r="E465">
            <v>3107</v>
          </cell>
          <cell r="F465">
            <v>2691</v>
          </cell>
          <cell r="G465" t="str">
            <v>-</v>
          </cell>
          <cell r="H465" t="str">
            <v>-</v>
          </cell>
          <cell r="I465" t="str">
            <v>-</v>
          </cell>
          <cell r="J465" t="str">
            <v>-</v>
          </cell>
          <cell r="K465" t="str">
            <v>-</v>
          </cell>
          <cell r="L465" t="str">
            <v>-</v>
          </cell>
          <cell r="M465" t="str">
            <v>-</v>
          </cell>
          <cell r="N465" t="str">
            <v>-</v>
          </cell>
          <cell r="O465" t="str">
            <v>-</v>
          </cell>
          <cell r="P465" t="str">
            <v>-</v>
          </cell>
          <cell r="Q465" t="str">
            <v>-</v>
          </cell>
          <cell r="R465" t="str">
            <v>-</v>
          </cell>
          <cell r="S465" t="str">
            <v>-</v>
          </cell>
          <cell r="T465" t="str">
            <v>-</v>
          </cell>
          <cell r="U465" t="str">
            <v>-</v>
          </cell>
          <cell r="V465" t="str">
            <v>-</v>
          </cell>
          <cell r="W465" t="str">
            <v>-</v>
          </cell>
          <cell r="X465" t="str">
            <v>-</v>
          </cell>
          <cell r="Y465" t="str">
            <v>-</v>
          </cell>
          <cell r="Z465" t="str">
            <v>-</v>
          </cell>
          <cell r="AA465" t="str">
            <v>SWUCA</v>
          </cell>
        </row>
        <row r="466">
          <cell r="A466">
            <v>8836</v>
          </cell>
          <cell r="B466" t="str">
            <v>SARASOTA CO. / CARLTON RESERVE</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cell r="P466" t="str">
            <v>-</v>
          </cell>
          <cell r="Q466" t="str">
            <v>-</v>
          </cell>
          <cell r="R466" t="str">
            <v>-</v>
          </cell>
          <cell r="S466" t="str">
            <v>-</v>
          </cell>
          <cell r="T466" t="str">
            <v>-</v>
          </cell>
          <cell r="U466" t="str">
            <v>-</v>
          </cell>
          <cell r="V466" t="str">
            <v>-</v>
          </cell>
          <cell r="W466" t="str">
            <v>-</v>
          </cell>
          <cell r="X466" t="str">
            <v>-</v>
          </cell>
          <cell r="Y466">
            <v>215505</v>
          </cell>
          <cell r="AA466" t="str">
            <v>SWUCA</v>
          </cell>
        </row>
        <row r="467">
          <cell r="A467">
            <v>10224</v>
          </cell>
          <cell r="B467" t="str">
            <v>SARASOTA, CITY OF - DOWNTOWN R/O</v>
          </cell>
          <cell r="C467" t="str">
            <v>-</v>
          </cell>
          <cell r="D467" t="str">
            <v>-</v>
          </cell>
          <cell r="E467" t="str">
            <v>-</v>
          </cell>
          <cell r="F467" t="str">
            <v>-</v>
          </cell>
          <cell r="G467" t="str">
            <v>-</v>
          </cell>
          <cell r="H467" t="str">
            <v>-</v>
          </cell>
          <cell r="I467" t="str">
            <v>-</v>
          </cell>
          <cell r="J467" t="str">
            <v>-</v>
          </cell>
          <cell r="K467" t="str">
            <v>-</v>
          </cell>
          <cell r="L467" t="str">
            <v>-</v>
          </cell>
          <cell r="M467" t="str">
            <v>-</v>
          </cell>
          <cell r="N467" t="str">
            <v>-</v>
          </cell>
          <cell r="O467" t="str">
            <v>-</v>
          </cell>
          <cell r="P467" t="str">
            <v>-</v>
          </cell>
          <cell r="Q467" t="str">
            <v>-</v>
          </cell>
          <cell r="R467" t="str">
            <v>-</v>
          </cell>
          <cell r="S467" t="str">
            <v>-</v>
          </cell>
          <cell r="T467" t="str">
            <v>-</v>
          </cell>
          <cell r="U467" t="str">
            <v>-</v>
          </cell>
          <cell r="V467" t="str">
            <v>-</v>
          </cell>
          <cell r="W467" t="str">
            <v>-</v>
          </cell>
          <cell r="X467" t="str">
            <v>-</v>
          </cell>
          <cell r="Y467" t="str">
            <v>-</v>
          </cell>
          <cell r="Z467" t="str">
            <v>-</v>
          </cell>
          <cell r="AA467" t="str">
            <v>SWUCA</v>
          </cell>
        </row>
        <row r="468">
          <cell r="A468">
            <v>10225</v>
          </cell>
          <cell r="B468" t="str">
            <v>SARASOTA, CITY OF / BOBBY JONES</v>
          </cell>
          <cell r="C468" t="str">
            <v>-</v>
          </cell>
          <cell r="D468" t="str">
            <v>-</v>
          </cell>
          <cell r="E468" t="str">
            <v>-</v>
          </cell>
          <cell r="F468" t="str">
            <v>-</v>
          </cell>
          <cell r="G468" t="str">
            <v>-</v>
          </cell>
          <cell r="H468" t="str">
            <v>-</v>
          </cell>
          <cell r="I468" t="str">
            <v>-</v>
          </cell>
          <cell r="J468" t="str">
            <v>-</v>
          </cell>
          <cell r="K468" t="str">
            <v>-</v>
          </cell>
          <cell r="L468" t="str">
            <v>-</v>
          </cell>
          <cell r="M468" t="str">
            <v>-</v>
          </cell>
          <cell r="N468" t="str">
            <v>-</v>
          </cell>
          <cell r="O468" t="str">
            <v>-</v>
          </cell>
          <cell r="P468" t="str">
            <v>-</v>
          </cell>
          <cell r="Q468" t="str">
            <v>-</v>
          </cell>
          <cell r="R468" t="str">
            <v>-</v>
          </cell>
          <cell r="S468" t="str">
            <v>-</v>
          </cell>
          <cell r="T468" t="str">
            <v>-</v>
          </cell>
          <cell r="U468" t="str">
            <v>-</v>
          </cell>
          <cell r="V468" t="str">
            <v>-</v>
          </cell>
          <cell r="W468" t="str">
            <v>-</v>
          </cell>
          <cell r="X468" t="str">
            <v>-</v>
          </cell>
          <cell r="Y468" t="str">
            <v>-</v>
          </cell>
          <cell r="Z468" t="str">
            <v>-</v>
          </cell>
          <cell r="AA468" t="str">
            <v>SWUCA</v>
          </cell>
        </row>
        <row r="469">
          <cell r="B469" t="str">
            <v>DOLOMITE/KENSIGNTON PK/S GATE//ATLANTIC/S E DEV/S E SHOP, ETC</v>
          </cell>
          <cell r="C469">
            <v>60676</v>
          </cell>
          <cell r="D469">
            <v>67000</v>
          </cell>
          <cell r="E469">
            <v>22668</v>
          </cell>
          <cell r="F469">
            <v>26711</v>
          </cell>
          <cell r="G469" t="str">
            <v>-</v>
          </cell>
          <cell r="H469" t="str">
            <v>-</v>
          </cell>
          <cell r="I469">
            <v>1729</v>
          </cell>
          <cell r="J469">
            <v>1729</v>
          </cell>
          <cell r="K469" t="str">
            <v>-</v>
          </cell>
          <cell r="L469" t="str">
            <v>-</v>
          </cell>
          <cell r="M469" t="str">
            <v>-</v>
          </cell>
          <cell r="N469" t="str">
            <v>-</v>
          </cell>
          <cell r="O469" t="str">
            <v>-</v>
          </cell>
          <cell r="P469" t="str">
            <v>-</v>
          </cell>
          <cell r="Q469" t="str">
            <v>-</v>
          </cell>
          <cell r="R469" t="str">
            <v>-</v>
          </cell>
          <cell r="S469" t="str">
            <v>-</v>
          </cell>
          <cell r="T469" t="str">
            <v>-</v>
          </cell>
          <cell r="U469" t="str">
            <v>-</v>
          </cell>
          <cell r="V469" t="str">
            <v>-</v>
          </cell>
          <cell r="W469" t="str">
            <v>-</v>
          </cell>
          <cell r="X469" t="str">
            <v>-</v>
          </cell>
          <cell r="Y469" t="str">
            <v>-</v>
          </cell>
          <cell r="Z469" t="str">
            <v>-</v>
          </cell>
          <cell r="AA469" t="str">
            <v>SWUCA</v>
          </cell>
        </row>
        <row r="472">
          <cell r="A472" t="str">
            <v>SARASOTA COUNTY TOTAL PUBLIC SUPPLY &gt;&gt;&gt;</v>
          </cell>
          <cell r="C472">
            <v>212711</v>
          </cell>
          <cell r="D472">
            <v>229225</v>
          </cell>
          <cell r="E472">
            <v>199358</v>
          </cell>
          <cell r="F472">
            <v>233703</v>
          </cell>
          <cell r="G472">
            <v>254503</v>
          </cell>
          <cell r="H472">
            <v>268049</v>
          </cell>
          <cell r="I472">
            <v>253138</v>
          </cell>
          <cell r="J472">
            <v>241821</v>
          </cell>
          <cell r="K472">
            <v>250330</v>
          </cell>
          <cell r="L472">
            <v>266504</v>
          </cell>
          <cell r="M472">
            <v>286759</v>
          </cell>
          <cell r="N472">
            <v>321290</v>
          </cell>
          <cell r="O472">
            <v>314446</v>
          </cell>
          <cell r="P472">
            <v>321632</v>
          </cell>
          <cell r="Q472">
            <v>331406</v>
          </cell>
          <cell r="R472">
            <v>348137</v>
          </cell>
          <cell r="S472">
            <v>354691</v>
          </cell>
          <cell r="T472">
            <v>354435</v>
          </cell>
          <cell r="U472">
            <v>388877</v>
          </cell>
          <cell r="V472">
            <v>400408</v>
          </cell>
          <cell r="W472">
            <v>402074</v>
          </cell>
          <cell r="X472">
            <v>408469</v>
          </cell>
          <cell r="Y472">
            <v>412289</v>
          </cell>
          <cell r="Z472">
            <v>0</v>
          </cell>
        </row>
        <row r="475">
          <cell r="A475">
            <v>1368</v>
          </cell>
          <cell r="B475" t="str">
            <v>LAKE PANASOFFKEE WATER ASSN INC.</v>
          </cell>
          <cell r="C475">
            <v>4122</v>
          </cell>
          <cell r="D475">
            <v>3831</v>
          </cell>
          <cell r="E475">
            <v>2376</v>
          </cell>
          <cell r="F475">
            <v>1350</v>
          </cell>
          <cell r="G475">
            <v>2397</v>
          </cell>
          <cell r="H475">
            <v>3444</v>
          </cell>
          <cell r="I475">
            <v>2599</v>
          </cell>
          <cell r="J475">
            <v>2800</v>
          </cell>
          <cell r="K475">
            <v>3290</v>
          </cell>
          <cell r="L475">
            <v>3455</v>
          </cell>
          <cell r="M475">
            <v>3708</v>
          </cell>
          <cell r="N475">
            <v>3630</v>
          </cell>
          <cell r="O475">
            <v>3792</v>
          </cell>
          <cell r="P475">
            <v>4402</v>
          </cell>
          <cell r="Q475">
            <v>4516</v>
          </cell>
          <cell r="R475">
            <v>4538</v>
          </cell>
          <cell r="S475">
            <v>4637</v>
          </cell>
          <cell r="T475">
            <v>4637</v>
          </cell>
          <cell r="U475">
            <v>4325</v>
          </cell>
          <cell r="V475">
            <v>4430</v>
          </cell>
          <cell r="W475">
            <v>4380</v>
          </cell>
          <cell r="X475">
            <v>4690</v>
          </cell>
          <cell r="Y475">
            <v>4687</v>
          </cell>
        </row>
        <row r="476">
          <cell r="A476">
            <v>2622</v>
          </cell>
          <cell r="B476" t="str">
            <v xml:space="preserve">CONTINENTAL COUNTRY CLUB, INC.  </v>
          </cell>
          <cell r="C476" t="str">
            <v>-</v>
          </cell>
          <cell r="D476" t="str">
            <v>-</v>
          </cell>
          <cell r="E476" t="str">
            <v>-</v>
          </cell>
          <cell r="F476">
            <v>1800</v>
          </cell>
          <cell r="G476">
            <v>2052</v>
          </cell>
          <cell r="H476">
            <v>2303</v>
          </cell>
          <cell r="I476">
            <v>2178</v>
          </cell>
          <cell r="J476">
            <v>2303</v>
          </cell>
          <cell r="K476">
            <v>2349</v>
          </cell>
          <cell r="L476">
            <v>2466</v>
          </cell>
          <cell r="M476">
            <v>2592</v>
          </cell>
          <cell r="N476">
            <v>2627</v>
          </cell>
          <cell r="O476">
            <v>2143</v>
          </cell>
          <cell r="P476">
            <v>2245</v>
          </cell>
          <cell r="Q476">
            <v>2245</v>
          </cell>
          <cell r="R476">
            <v>2410</v>
          </cell>
          <cell r="S476">
            <v>2572</v>
          </cell>
          <cell r="T476">
            <v>2572</v>
          </cell>
          <cell r="U476">
            <v>2572</v>
          </cell>
          <cell r="V476">
            <v>2906</v>
          </cell>
          <cell r="W476">
            <v>2906</v>
          </cell>
          <cell r="X476">
            <v>2906</v>
          </cell>
          <cell r="Y476">
            <v>2906</v>
          </cell>
        </row>
        <row r="477">
          <cell r="A477">
            <v>5871</v>
          </cell>
          <cell r="B477" t="str">
            <v>BRADDOCK, THOMAS / RED BARN MOBILE</v>
          </cell>
          <cell r="C477">
            <v>189</v>
          </cell>
          <cell r="D477">
            <v>390</v>
          </cell>
          <cell r="E477">
            <v>625</v>
          </cell>
          <cell r="F477">
            <v>350</v>
          </cell>
          <cell r="G477">
            <v>350</v>
          </cell>
          <cell r="H477">
            <v>350</v>
          </cell>
          <cell r="I477">
            <v>292</v>
          </cell>
          <cell r="J477">
            <v>234</v>
          </cell>
          <cell r="K477">
            <v>234</v>
          </cell>
          <cell r="L477" t="str">
            <v>-</v>
          </cell>
          <cell r="M477" t="str">
            <v>-</v>
          </cell>
          <cell r="N477" t="str">
            <v>-</v>
          </cell>
          <cell r="O477" t="str">
            <v>-</v>
          </cell>
          <cell r="P477" t="str">
            <v>-</v>
          </cell>
          <cell r="Q477" t="str">
            <v>-</v>
          </cell>
          <cell r="R477" t="str">
            <v>-</v>
          </cell>
          <cell r="S477" t="str">
            <v>-</v>
          </cell>
          <cell r="T477" t="str">
            <v>-</v>
          </cell>
          <cell r="U477" t="str">
            <v>-</v>
          </cell>
          <cell r="V477" t="str">
            <v>-</v>
          </cell>
          <cell r="W477" t="str">
            <v>-</v>
          </cell>
          <cell r="X477" t="str">
            <v>-</v>
          </cell>
          <cell r="Y477" t="str">
            <v>-</v>
          </cell>
          <cell r="Z477" t="str">
            <v>-</v>
          </cell>
        </row>
        <row r="478">
          <cell r="A478">
            <v>6248</v>
          </cell>
          <cell r="B478" t="str">
            <v>LEISURE TIMES MOBILE HOME</v>
          </cell>
          <cell r="C478" t="str">
            <v>-</v>
          </cell>
          <cell r="D478">
            <v>75</v>
          </cell>
          <cell r="E478">
            <v>73</v>
          </cell>
          <cell r="F478">
            <v>66</v>
          </cell>
          <cell r="G478" t="str">
            <v>-</v>
          </cell>
          <cell r="H478" t="str">
            <v>-</v>
          </cell>
          <cell r="I478" t="str">
            <v>-</v>
          </cell>
          <cell r="J478" t="str">
            <v>-</v>
          </cell>
          <cell r="K478" t="str">
            <v>-</v>
          </cell>
          <cell r="L478" t="str">
            <v>-</v>
          </cell>
          <cell r="M478" t="str">
            <v>-</v>
          </cell>
          <cell r="N478" t="str">
            <v>-</v>
          </cell>
          <cell r="O478" t="str">
            <v>-</v>
          </cell>
          <cell r="P478" t="str">
            <v>-</v>
          </cell>
          <cell r="Q478" t="str">
            <v>-</v>
          </cell>
          <cell r="R478" t="str">
            <v>-</v>
          </cell>
          <cell r="S478" t="str">
            <v>-</v>
          </cell>
          <cell r="T478" t="str">
            <v>-</v>
          </cell>
          <cell r="U478" t="str">
            <v>-</v>
          </cell>
          <cell r="V478" t="str">
            <v>-</v>
          </cell>
          <cell r="W478" t="str">
            <v>-</v>
          </cell>
          <cell r="X478" t="str">
            <v>-</v>
          </cell>
          <cell r="Y478" t="str">
            <v>-</v>
          </cell>
          <cell r="Z478" t="str">
            <v>-</v>
          </cell>
        </row>
        <row r="479">
          <cell r="A479">
            <v>6519</v>
          </cell>
          <cell r="B479" t="str">
            <v xml:space="preserve">BUSHNELL, CITY OF               </v>
          </cell>
          <cell r="C479">
            <v>573</v>
          </cell>
          <cell r="D479">
            <v>1413</v>
          </cell>
          <cell r="E479">
            <v>1556</v>
          </cell>
          <cell r="F479">
            <v>1414</v>
          </cell>
          <cell r="G479">
            <v>713</v>
          </cell>
          <cell r="H479">
            <v>746</v>
          </cell>
          <cell r="I479">
            <v>1123</v>
          </cell>
          <cell r="J479">
            <v>1533</v>
          </cell>
          <cell r="K479">
            <v>2212</v>
          </cell>
          <cell r="L479">
            <v>2117</v>
          </cell>
          <cell r="M479">
            <v>2273</v>
          </cell>
          <cell r="N479">
            <v>2358</v>
          </cell>
          <cell r="O479">
            <v>2577</v>
          </cell>
          <cell r="P479">
            <v>2700</v>
          </cell>
          <cell r="Q479">
            <v>2700</v>
          </cell>
          <cell r="R479">
            <v>2783</v>
          </cell>
          <cell r="S479">
            <v>2032</v>
          </cell>
          <cell r="T479">
            <v>2050</v>
          </cell>
          <cell r="U479">
            <v>2119</v>
          </cell>
          <cell r="V479">
            <v>2119</v>
          </cell>
          <cell r="W479">
            <v>2119</v>
          </cell>
          <cell r="X479">
            <v>2631</v>
          </cell>
          <cell r="Y479">
            <v>2327</v>
          </cell>
        </row>
        <row r="480">
          <cell r="A480">
            <v>7185</v>
          </cell>
          <cell r="B480" t="str">
            <v xml:space="preserve">WEBSTER, CITY OF                </v>
          </cell>
          <cell r="C480">
            <v>745</v>
          </cell>
          <cell r="D480">
            <v>764</v>
          </cell>
          <cell r="E480">
            <v>753</v>
          </cell>
          <cell r="F480">
            <v>753</v>
          </cell>
          <cell r="G480">
            <v>746</v>
          </cell>
          <cell r="H480">
            <v>746</v>
          </cell>
          <cell r="I480">
            <v>782</v>
          </cell>
          <cell r="J480">
            <v>817</v>
          </cell>
          <cell r="K480">
            <v>866</v>
          </cell>
          <cell r="L480">
            <v>909</v>
          </cell>
          <cell r="M480">
            <v>942</v>
          </cell>
          <cell r="N480">
            <v>854</v>
          </cell>
          <cell r="O480">
            <v>933</v>
          </cell>
          <cell r="P480">
            <v>977</v>
          </cell>
          <cell r="Q480">
            <v>1035</v>
          </cell>
          <cell r="R480">
            <v>1111</v>
          </cell>
          <cell r="S480">
            <v>1186</v>
          </cell>
          <cell r="T480">
            <v>1278</v>
          </cell>
          <cell r="U480">
            <v>800</v>
          </cell>
          <cell r="V480">
            <v>819</v>
          </cell>
          <cell r="W480">
            <v>819</v>
          </cell>
          <cell r="X480">
            <v>819</v>
          </cell>
          <cell r="Y480">
            <v>819</v>
          </cell>
        </row>
        <row r="481">
          <cell r="A481">
            <v>7799</v>
          </cell>
          <cell r="B481" t="str">
            <v>CEDAR ACRES, INC.</v>
          </cell>
          <cell r="C481" t="str">
            <v>-</v>
          </cell>
          <cell r="D481" t="str">
            <v>-</v>
          </cell>
          <cell r="E481" t="str">
            <v>-</v>
          </cell>
          <cell r="F481">
            <v>107</v>
          </cell>
          <cell r="G481">
            <v>101</v>
          </cell>
          <cell r="H481">
            <v>107</v>
          </cell>
          <cell r="I481">
            <v>101</v>
          </cell>
          <cell r="J481">
            <v>101</v>
          </cell>
          <cell r="K481">
            <v>145</v>
          </cell>
          <cell r="L481">
            <v>152</v>
          </cell>
          <cell r="M481">
            <v>157</v>
          </cell>
          <cell r="N481" t="str">
            <v>-</v>
          </cell>
          <cell r="O481" t="str">
            <v>-</v>
          </cell>
          <cell r="P481" t="str">
            <v>-</v>
          </cell>
          <cell r="Q481" t="str">
            <v>-</v>
          </cell>
          <cell r="R481" t="str">
            <v>-</v>
          </cell>
          <cell r="S481" t="str">
            <v>-</v>
          </cell>
          <cell r="T481" t="str">
            <v>-</v>
          </cell>
          <cell r="U481" t="str">
            <v>-</v>
          </cell>
          <cell r="V481" t="str">
            <v>-</v>
          </cell>
          <cell r="W481" t="str">
            <v>-</v>
          </cell>
          <cell r="X481">
            <v>1242</v>
          </cell>
          <cell r="Y481">
            <v>1242</v>
          </cell>
        </row>
        <row r="482">
          <cell r="A482">
            <v>7877</v>
          </cell>
          <cell r="B482" t="str">
            <v>SSU / APACHE SHORES</v>
          </cell>
          <cell r="C482" t="str">
            <v>-</v>
          </cell>
          <cell r="D482" t="str">
            <v>-</v>
          </cell>
          <cell r="E482" t="str">
            <v>-</v>
          </cell>
          <cell r="F482" t="str">
            <v>-</v>
          </cell>
          <cell r="G482" t="str">
            <v>-</v>
          </cell>
          <cell r="H482">
            <v>738</v>
          </cell>
          <cell r="I482" t="str">
            <v>-</v>
          </cell>
          <cell r="J482" t="str">
            <v>-</v>
          </cell>
          <cell r="K482" t="str">
            <v>-</v>
          </cell>
          <cell r="L482" t="str">
            <v>-</v>
          </cell>
          <cell r="M482" t="str">
            <v>-</v>
          </cell>
          <cell r="N482" t="str">
            <v>-</v>
          </cell>
          <cell r="O482" t="str">
            <v>-</v>
          </cell>
          <cell r="P482" t="str">
            <v>-</v>
          </cell>
          <cell r="Q482" t="str">
            <v>-</v>
          </cell>
          <cell r="R482" t="str">
            <v>-</v>
          </cell>
          <cell r="S482" t="str">
            <v>-</v>
          </cell>
          <cell r="T482" t="str">
            <v>-</v>
          </cell>
          <cell r="U482" t="str">
            <v>-</v>
          </cell>
          <cell r="V482" t="str">
            <v>-</v>
          </cell>
          <cell r="W482" t="str">
            <v>-</v>
          </cell>
          <cell r="X482" t="str">
            <v>-</v>
          </cell>
          <cell r="Y482" t="str">
            <v>-</v>
          </cell>
          <cell r="Z482" t="str">
            <v>-</v>
          </cell>
        </row>
        <row r="483">
          <cell r="A483">
            <v>8135</v>
          </cell>
          <cell r="B483" t="str">
            <v xml:space="preserve">WILDWOOD, CITY OF               </v>
          </cell>
          <cell r="C483">
            <v>3233</v>
          </cell>
          <cell r="D483">
            <v>3505</v>
          </cell>
          <cell r="E483">
            <v>3505</v>
          </cell>
          <cell r="F483">
            <v>3682</v>
          </cell>
          <cell r="G483">
            <v>3714</v>
          </cell>
          <cell r="H483">
            <v>3747</v>
          </cell>
          <cell r="I483">
            <v>3731</v>
          </cell>
          <cell r="J483">
            <v>3747</v>
          </cell>
          <cell r="K483">
            <v>3765</v>
          </cell>
          <cell r="L483">
            <v>3853</v>
          </cell>
          <cell r="M483">
            <v>3992</v>
          </cell>
          <cell r="N483">
            <v>3989</v>
          </cell>
          <cell r="O483">
            <v>4360</v>
          </cell>
          <cell r="P483">
            <v>4568</v>
          </cell>
          <cell r="Q483">
            <v>5017</v>
          </cell>
          <cell r="R483">
            <v>5385</v>
          </cell>
          <cell r="S483">
            <v>5747</v>
          </cell>
          <cell r="T483">
            <v>5732</v>
          </cell>
          <cell r="U483">
            <v>5753</v>
          </cell>
          <cell r="V483">
            <v>11318</v>
          </cell>
          <cell r="W483">
            <v>12450</v>
          </cell>
          <cell r="X483">
            <v>13103</v>
          </cell>
          <cell r="Y483">
            <v>14424</v>
          </cell>
        </row>
        <row r="484">
          <cell r="A484">
            <v>8193</v>
          </cell>
          <cell r="B484" t="str">
            <v xml:space="preserve">CENTER HILL, CITY OF            </v>
          </cell>
          <cell r="C484">
            <v>813</v>
          </cell>
          <cell r="D484">
            <v>810</v>
          </cell>
          <cell r="E484">
            <v>816</v>
          </cell>
          <cell r="F484">
            <v>819</v>
          </cell>
          <cell r="G484">
            <v>809</v>
          </cell>
          <cell r="H484">
            <v>809</v>
          </cell>
          <cell r="I484">
            <v>809</v>
          </cell>
          <cell r="J484">
            <v>809</v>
          </cell>
          <cell r="K484">
            <v>762</v>
          </cell>
          <cell r="L484">
            <v>759</v>
          </cell>
          <cell r="M484">
            <v>786</v>
          </cell>
          <cell r="N484">
            <v>762</v>
          </cell>
          <cell r="O484">
            <v>833</v>
          </cell>
          <cell r="P484">
            <v>873</v>
          </cell>
          <cell r="Q484">
            <v>935</v>
          </cell>
          <cell r="R484">
            <v>1004</v>
          </cell>
          <cell r="S484">
            <v>1072</v>
          </cell>
          <cell r="T484">
            <v>1155</v>
          </cell>
          <cell r="U484">
            <v>930</v>
          </cell>
          <cell r="V484">
            <v>933</v>
          </cell>
          <cell r="W484">
            <v>983</v>
          </cell>
          <cell r="X484">
            <v>983</v>
          </cell>
          <cell r="Y484">
            <v>1453</v>
          </cell>
        </row>
        <row r="485">
          <cell r="A485">
            <v>9660</v>
          </cell>
          <cell r="B485" t="str">
            <v>BROWN, RONALD</v>
          </cell>
          <cell r="C485" t="str">
            <v>-</v>
          </cell>
          <cell r="D485" t="str">
            <v>-</v>
          </cell>
          <cell r="E485" t="str">
            <v>-</v>
          </cell>
          <cell r="F485" t="str">
            <v>-</v>
          </cell>
          <cell r="G485" t="str">
            <v>-</v>
          </cell>
          <cell r="H485" t="str">
            <v>-</v>
          </cell>
          <cell r="I485">
            <v>408</v>
          </cell>
          <cell r="J485">
            <v>480</v>
          </cell>
          <cell r="K485">
            <v>490</v>
          </cell>
          <cell r="L485">
            <v>515</v>
          </cell>
          <cell r="M485">
            <v>534</v>
          </cell>
          <cell r="N485" t="str">
            <v>-</v>
          </cell>
          <cell r="O485" t="str">
            <v>-</v>
          </cell>
          <cell r="P485" t="str">
            <v>-</v>
          </cell>
          <cell r="Q485" t="str">
            <v>-</v>
          </cell>
          <cell r="R485" t="str">
            <v>-</v>
          </cell>
          <cell r="S485" t="str">
            <v>-</v>
          </cell>
          <cell r="T485" t="str">
            <v>-</v>
          </cell>
          <cell r="U485" t="str">
            <v>-</v>
          </cell>
          <cell r="V485" t="str">
            <v>-</v>
          </cell>
          <cell r="W485" t="str">
            <v>-</v>
          </cell>
          <cell r="X485" t="str">
            <v>-</v>
          </cell>
          <cell r="Y485" t="str">
            <v>-</v>
          </cell>
          <cell r="Z485" t="str">
            <v>-</v>
          </cell>
        </row>
        <row r="486">
          <cell r="A486">
            <v>10488</v>
          </cell>
          <cell r="B486" t="str">
            <v>COLEMAN, CITY OF</v>
          </cell>
          <cell r="C486" t="str">
            <v>-</v>
          </cell>
          <cell r="D486" t="str">
            <v>-</v>
          </cell>
          <cell r="E486" t="str">
            <v>-</v>
          </cell>
          <cell r="F486" t="str">
            <v>-</v>
          </cell>
          <cell r="G486" t="str">
            <v>-</v>
          </cell>
          <cell r="H486" t="str">
            <v>-</v>
          </cell>
          <cell r="I486" t="str">
            <v>-</v>
          </cell>
          <cell r="J486" t="str">
            <v>-</v>
          </cell>
          <cell r="K486" t="str">
            <v>-</v>
          </cell>
          <cell r="L486" t="str">
            <v>-</v>
          </cell>
          <cell r="M486" t="str">
            <v>-</v>
          </cell>
          <cell r="N486" t="str">
            <v>-</v>
          </cell>
          <cell r="O486" t="str">
            <v>-</v>
          </cell>
          <cell r="P486" t="str">
            <v>-</v>
          </cell>
          <cell r="Q486">
            <v>857</v>
          </cell>
          <cell r="R486">
            <v>920</v>
          </cell>
          <cell r="S486">
            <v>982</v>
          </cell>
          <cell r="T486" t="str">
            <v>-</v>
          </cell>
          <cell r="U486" t="str">
            <v>-</v>
          </cell>
          <cell r="V486" t="str">
            <v>-</v>
          </cell>
          <cell r="W486" t="str">
            <v>-</v>
          </cell>
          <cell r="X486" t="str">
            <v>-</v>
          </cell>
          <cell r="Y486" t="str">
            <v>-</v>
          </cell>
          <cell r="Z486" t="str">
            <v>-</v>
          </cell>
        </row>
        <row r="487">
          <cell r="A487">
            <v>11404</v>
          </cell>
          <cell r="B487" t="str">
            <v>LITTLE SUMTER UTILITY CO.</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t="str">
            <v>-</v>
          </cell>
          <cell r="O487">
            <v>1020</v>
          </cell>
          <cell r="P487">
            <v>1069</v>
          </cell>
          <cell r="Q487">
            <v>1069</v>
          </cell>
          <cell r="R487">
            <v>6126</v>
          </cell>
          <cell r="S487">
            <v>11465</v>
          </cell>
          <cell r="T487">
            <v>17002</v>
          </cell>
          <cell r="U487">
            <v>22461</v>
          </cell>
          <cell r="V487">
            <v>26959</v>
          </cell>
          <cell r="W487">
            <v>27855</v>
          </cell>
          <cell r="X487">
            <v>27855</v>
          </cell>
          <cell r="Y487" t="str">
            <v>-</v>
          </cell>
          <cell r="Z487" t="str">
            <v>-</v>
          </cell>
        </row>
        <row r="488">
          <cell r="A488">
            <v>12236</v>
          </cell>
          <cell r="B488" t="str">
            <v>NORTH SUMTER UTILITY CO</v>
          </cell>
          <cell r="C488" t="str">
            <v>-</v>
          </cell>
          <cell r="D488" t="str">
            <v>-</v>
          </cell>
          <cell r="E488" t="str">
            <v>-</v>
          </cell>
          <cell r="F488" t="str">
            <v>-</v>
          </cell>
          <cell r="G488" t="str">
            <v>-</v>
          </cell>
          <cell r="H488" t="str">
            <v>-</v>
          </cell>
          <cell r="I488" t="str">
            <v>-</v>
          </cell>
          <cell r="J488" t="str">
            <v>-</v>
          </cell>
          <cell r="K488" t="str">
            <v>-</v>
          </cell>
          <cell r="L488" t="str">
            <v>-</v>
          </cell>
          <cell r="M488" t="str">
            <v>-</v>
          </cell>
          <cell r="N488" t="str">
            <v>-</v>
          </cell>
          <cell r="O488" t="str">
            <v>-</v>
          </cell>
          <cell r="P488" t="str">
            <v>-</v>
          </cell>
          <cell r="Q488" t="str">
            <v>-</v>
          </cell>
          <cell r="R488" t="str">
            <v>-</v>
          </cell>
          <cell r="S488" t="str">
            <v>-</v>
          </cell>
          <cell r="T488" t="str">
            <v>-</v>
          </cell>
          <cell r="U488" t="str">
            <v>-</v>
          </cell>
          <cell r="V488">
            <v>9000</v>
          </cell>
          <cell r="W488">
            <v>9553</v>
          </cell>
          <cell r="X488">
            <v>21383</v>
          </cell>
          <cell r="Y488" t="str">
            <v>-</v>
          </cell>
          <cell r="Z488" t="str">
            <v>-</v>
          </cell>
        </row>
        <row r="489">
          <cell r="A489">
            <v>13005</v>
          </cell>
          <cell r="B489" t="str">
            <v xml:space="preserve">SUMTER WCA &amp; VILLAGES WCA </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cell r="P489" t="str">
            <v>-</v>
          </cell>
          <cell r="Q489" t="str">
            <v>-</v>
          </cell>
          <cell r="R489" t="str">
            <v>-</v>
          </cell>
          <cell r="S489" t="str">
            <v>-</v>
          </cell>
          <cell r="T489" t="str">
            <v>-</v>
          </cell>
          <cell r="U489" t="str">
            <v>-</v>
          </cell>
          <cell r="V489" t="str">
            <v>-</v>
          </cell>
          <cell r="W489" t="str">
            <v>-</v>
          </cell>
          <cell r="X489" t="str">
            <v>-</v>
          </cell>
          <cell r="Y489">
            <v>47346</v>
          </cell>
        </row>
        <row r="492">
          <cell r="A492" t="str">
            <v>SUMTER COUNTY TOTAL PUBLIC SUPPLY &gt;&gt;&gt;</v>
          </cell>
          <cell r="C492">
            <v>9675</v>
          </cell>
          <cell r="D492">
            <v>10788</v>
          </cell>
          <cell r="E492">
            <v>9704</v>
          </cell>
          <cell r="F492">
            <v>10341</v>
          </cell>
          <cell r="G492">
            <v>10882</v>
          </cell>
          <cell r="H492">
            <v>12990</v>
          </cell>
          <cell r="I492">
            <v>12023</v>
          </cell>
          <cell r="J492">
            <v>12824</v>
          </cell>
          <cell r="K492">
            <v>14113</v>
          </cell>
          <cell r="L492">
            <v>14226</v>
          </cell>
          <cell r="M492">
            <v>14984</v>
          </cell>
          <cell r="N492">
            <v>14220</v>
          </cell>
          <cell r="O492">
            <v>15658</v>
          </cell>
          <cell r="P492">
            <v>16834</v>
          </cell>
          <cell r="Q492">
            <v>18374</v>
          </cell>
          <cell r="R492">
            <v>24277</v>
          </cell>
          <cell r="S492">
            <v>29693</v>
          </cell>
          <cell r="T492">
            <v>34426</v>
          </cell>
          <cell r="U492">
            <v>38960</v>
          </cell>
          <cell r="V492">
            <v>58484</v>
          </cell>
          <cell r="W492">
            <v>61065</v>
          </cell>
          <cell r="X492">
            <v>75612</v>
          </cell>
          <cell r="Y492">
            <v>75204</v>
          </cell>
          <cell r="Z492">
            <v>0</v>
          </cell>
        </row>
        <row r="495">
          <cell r="A495" t="str">
            <v>DISTRICT TOTAL PUBLIC SUPPLY &gt;&gt;&gt;</v>
          </cell>
          <cell r="C495">
            <v>2614027</v>
          </cell>
          <cell r="D495">
            <v>2734643</v>
          </cell>
          <cell r="E495">
            <v>2736809</v>
          </cell>
          <cell r="F495">
            <v>2863170</v>
          </cell>
          <cell r="G495">
            <v>2918846</v>
          </cell>
          <cell r="H495">
            <v>3029655</v>
          </cell>
          <cell r="I495">
            <v>3084281</v>
          </cell>
          <cell r="J495">
            <v>3119248</v>
          </cell>
          <cell r="K495">
            <v>3093303</v>
          </cell>
          <cell r="L495">
            <v>3104258</v>
          </cell>
          <cell r="M495">
            <v>3281342</v>
          </cell>
          <cell r="N495">
            <v>3464750</v>
          </cell>
          <cell r="O495">
            <v>3490276</v>
          </cell>
          <cell r="P495">
            <v>3515422</v>
          </cell>
          <cell r="Q495">
            <v>3594169</v>
          </cell>
          <cell r="R495">
            <v>3700764</v>
          </cell>
          <cell r="S495">
            <v>3752312</v>
          </cell>
          <cell r="T495">
            <v>3825874.5892000003</v>
          </cell>
          <cell r="U495">
            <v>4188597.2442000001</v>
          </cell>
          <cell r="V495">
            <v>4340984</v>
          </cell>
          <cell r="W495">
            <v>4457456</v>
          </cell>
          <cell r="X495">
            <v>4663495</v>
          </cell>
          <cell r="Y495">
            <v>4733693</v>
          </cell>
          <cell r="Z495">
            <v>0</v>
          </cell>
        </row>
        <row r="498">
          <cell r="A498" t="str">
            <v xml:space="preserve">NTB AREA (Pasco, Pinellas counties, non-swuca Hillsborough </v>
          </cell>
          <cell r="C498">
            <v>1566224</v>
          </cell>
          <cell r="D498">
            <v>1635119</v>
          </cell>
          <cell r="E498">
            <v>1667080</v>
          </cell>
          <cell r="F498">
            <v>1678619</v>
          </cell>
          <cell r="G498">
            <v>1708642</v>
          </cell>
          <cell r="H498">
            <v>1727963</v>
          </cell>
          <cell r="I498">
            <v>1771718</v>
          </cell>
          <cell r="J498">
            <v>1788906</v>
          </cell>
          <cell r="K498">
            <v>1749757</v>
          </cell>
          <cell r="L498">
            <v>1735443</v>
          </cell>
          <cell r="M498">
            <v>1810556</v>
          </cell>
          <cell r="N498">
            <v>1925248</v>
          </cell>
          <cell r="O498">
            <v>1932497</v>
          </cell>
          <cell r="P498">
            <v>1964371</v>
          </cell>
          <cell r="Q498">
            <v>1997672</v>
          </cell>
          <cell r="R498">
            <v>2038145</v>
          </cell>
          <cell r="S498">
            <v>2015950</v>
          </cell>
          <cell r="T498">
            <v>2042315.0693999999</v>
          </cell>
          <cell r="U498">
            <v>2236939</v>
          </cell>
          <cell r="V498">
            <v>2296072</v>
          </cell>
          <cell r="W498">
            <v>2361518</v>
          </cell>
          <cell r="X498">
            <v>2386986</v>
          </cell>
          <cell r="Y498">
            <v>2403732</v>
          </cell>
          <cell r="Z498">
            <v>0</v>
          </cell>
        </row>
        <row r="499">
          <cell r="A499" t="str">
            <v xml:space="preserve">Coastal area of the SWUCA captures all of Manatee, Sarasota, and Charlotte counties, SWUCA Hillsborough County  </v>
          </cell>
          <cell r="C499">
            <v>603676</v>
          </cell>
          <cell r="D499">
            <v>623907</v>
          </cell>
          <cell r="E499">
            <v>559525</v>
          </cell>
          <cell r="F499">
            <v>652318</v>
          </cell>
          <cell r="G499">
            <v>681324</v>
          </cell>
          <cell r="H499">
            <v>744021</v>
          </cell>
          <cell r="I499">
            <v>741867</v>
          </cell>
          <cell r="J499">
            <v>731979</v>
          </cell>
          <cell r="K499">
            <v>741010</v>
          </cell>
          <cell r="L499">
            <v>772193</v>
          </cell>
          <cell r="M499">
            <v>814013</v>
          </cell>
          <cell r="N499">
            <v>857762</v>
          </cell>
          <cell r="O499">
            <v>876853</v>
          </cell>
          <cell r="P499">
            <v>891671</v>
          </cell>
          <cell r="Q499">
            <v>920550</v>
          </cell>
          <cell r="R499">
            <v>957493</v>
          </cell>
          <cell r="S499">
            <v>976149</v>
          </cell>
          <cell r="T499">
            <v>999391.72400000005</v>
          </cell>
          <cell r="U499">
            <v>1091057</v>
          </cell>
          <cell r="V499">
            <v>1143526</v>
          </cell>
          <cell r="W499">
            <v>1144471</v>
          </cell>
          <cell r="X499">
            <v>1264041</v>
          </cell>
          <cell r="Y499">
            <v>1278603</v>
          </cell>
          <cell r="Z499">
            <v>0</v>
          </cell>
        </row>
        <row r="500">
          <cell r="A500" t="str">
            <v xml:space="preserve">Inland area of SWUCA captures all of DeSoto, Hardee, Highlands and Polk counties. </v>
          </cell>
          <cell r="C500">
            <v>326364</v>
          </cell>
          <cell r="D500">
            <v>349205</v>
          </cell>
          <cell r="E500">
            <v>358613</v>
          </cell>
          <cell r="F500">
            <v>375541</v>
          </cell>
          <cell r="G500">
            <v>359461</v>
          </cell>
          <cell r="H500">
            <v>380211</v>
          </cell>
          <cell r="I500">
            <v>400079</v>
          </cell>
          <cell r="J500">
            <v>419860</v>
          </cell>
          <cell r="K500">
            <v>422488</v>
          </cell>
          <cell r="L500">
            <v>407262</v>
          </cell>
          <cell r="M500">
            <v>449234</v>
          </cell>
          <cell r="N500">
            <v>473278</v>
          </cell>
          <cell r="O500">
            <v>466821</v>
          </cell>
          <cell r="P500">
            <v>435458</v>
          </cell>
          <cell r="Q500">
            <v>448239</v>
          </cell>
          <cell r="R500">
            <v>464180</v>
          </cell>
          <cell r="S500">
            <v>512864</v>
          </cell>
          <cell r="T500">
            <v>512664.7548</v>
          </cell>
          <cell r="U500">
            <v>565739.24420000007</v>
          </cell>
          <cell r="V500">
            <v>581762</v>
          </cell>
          <cell r="W500">
            <v>613977</v>
          </cell>
          <cell r="X500">
            <v>644607</v>
          </cell>
          <cell r="Y500">
            <v>665445</v>
          </cell>
          <cell r="Z500">
            <v>0</v>
          </cell>
        </row>
        <row r="501">
          <cell r="A501" t="str">
            <v xml:space="preserve">Northern Region (counties north of, and not including, Pasco County). </v>
          </cell>
          <cell r="C501">
            <v>117763</v>
          </cell>
          <cell r="D501">
            <v>126412</v>
          </cell>
          <cell r="E501">
            <v>151591</v>
          </cell>
          <cell r="F501">
            <v>156692</v>
          </cell>
          <cell r="G501">
            <v>169419</v>
          </cell>
          <cell r="H501">
            <v>177460</v>
          </cell>
          <cell r="I501">
            <v>170617</v>
          </cell>
          <cell r="J501">
            <v>178503</v>
          </cell>
          <cell r="K501">
            <v>180048</v>
          </cell>
          <cell r="L501">
            <v>189360</v>
          </cell>
          <cell r="M501">
            <v>207539</v>
          </cell>
          <cell r="N501">
            <v>208462</v>
          </cell>
          <cell r="O501">
            <v>214105</v>
          </cell>
          <cell r="P501">
            <v>223922</v>
          </cell>
          <cell r="Q501">
            <v>227708</v>
          </cell>
          <cell r="R501">
            <v>240946</v>
          </cell>
          <cell r="S501">
            <v>247349</v>
          </cell>
          <cell r="T501">
            <v>271503.04099999997</v>
          </cell>
          <cell r="U501">
            <v>294862</v>
          </cell>
          <cell r="V501">
            <v>319624</v>
          </cell>
          <cell r="W501">
            <v>337490</v>
          </cell>
          <cell r="X501">
            <v>367861</v>
          </cell>
          <cell r="Y501">
            <v>385913</v>
          </cell>
          <cell r="Z501">
            <v>0</v>
          </cell>
        </row>
        <row r="502">
          <cell r="A502" t="str">
            <v xml:space="preserve">Southern Region (southern 10 counties). </v>
          </cell>
          <cell r="C502">
            <v>2496264</v>
          </cell>
          <cell r="D502">
            <v>2608231</v>
          </cell>
          <cell r="E502">
            <v>2585218</v>
          </cell>
          <cell r="F502">
            <v>2706478</v>
          </cell>
          <cell r="G502">
            <v>2749427</v>
          </cell>
          <cell r="H502">
            <v>2852195</v>
          </cell>
          <cell r="I502">
            <v>2913664</v>
          </cell>
          <cell r="J502">
            <v>2940745</v>
          </cell>
          <cell r="K502">
            <v>2913255</v>
          </cell>
          <cell r="L502">
            <v>2914898</v>
          </cell>
          <cell r="M502">
            <v>3073803</v>
          </cell>
          <cell r="N502">
            <v>3256288</v>
          </cell>
          <cell r="O502">
            <v>3276171</v>
          </cell>
          <cell r="P502">
            <v>3291500</v>
          </cell>
          <cell r="Q502">
            <v>3366461</v>
          </cell>
          <cell r="R502">
            <v>3459818</v>
          </cell>
          <cell r="S502">
            <v>3504963</v>
          </cell>
          <cell r="T502">
            <v>3554371.5482000001</v>
          </cell>
          <cell r="U502">
            <v>3893735.2442000001</v>
          </cell>
          <cell r="V502">
            <v>4021360</v>
          </cell>
          <cell r="W502">
            <v>4119966</v>
          </cell>
          <cell r="X502">
            <v>4295634</v>
          </cell>
          <cell r="Y502">
            <v>4347780</v>
          </cell>
          <cell r="Z502">
            <v>0</v>
          </cell>
        </row>
      </sheetData>
      <sheetData sheetId="4">
        <row r="5">
          <cell r="A5">
            <v>718</v>
          </cell>
          <cell r="B5" t="str">
            <v>GASPARILLA ISLAND WATER ASSN INC</v>
          </cell>
          <cell r="E5">
            <v>0.68700000000000006</v>
          </cell>
          <cell r="K5">
            <v>0.96899999999999997</v>
          </cell>
          <cell r="L5">
            <v>0.96099999999999997</v>
          </cell>
          <cell r="M5">
            <v>0.751</v>
          </cell>
          <cell r="N5">
            <v>0.83</v>
          </cell>
          <cell r="O5">
            <v>0.83599999999999997</v>
          </cell>
          <cell r="P5">
            <v>0.88600000000000001</v>
          </cell>
          <cell r="Q5">
            <v>0.92700000000000005</v>
          </cell>
          <cell r="R5">
            <v>0.997</v>
          </cell>
          <cell r="S5">
            <v>0.95</v>
          </cell>
          <cell r="T5">
            <v>0.93799999999999994</v>
          </cell>
          <cell r="U5">
            <v>0.95599999999999996</v>
          </cell>
          <cell r="V5">
            <v>1.034</v>
          </cell>
          <cell r="W5">
            <v>1.01</v>
          </cell>
          <cell r="X5">
            <v>1.1200000000000001</v>
          </cell>
          <cell r="Y5">
            <v>1.1739999999999999</v>
          </cell>
          <cell r="AA5" t="str">
            <v>SWUCA</v>
          </cell>
        </row>
        <row r="6">
          <cell r="A6">
            <v>871</v>
          </cell>
          <cell r="B6" t="str">
            <v xml:space="preserve">PUNTA GORDA, CITY OF            </v>
          </cell>
          <cell r="E6">
            <v>2.4540000000000002</v>
          </cell>
          <cell r="K6">
            <v>3.0779999999999998</v>
          </cell>
          <cell r="L6">
            <v>3.137</v>
          </cell>
          <cell r="M6">
            <v>3.0609999999999999</v>
          </cell>
          <cell r="N6">
            <v>3.3639999999999999</v>
          </cell>
          <cell r="O6">
            <v>3.1080000000000001</v>
          </cell>
          <cell r="P6">
            <v>3.1829999999999998</v>
          </cell>
          <cell r="Q6">
            <v>3.492</v>
          </cell>
          <cell r="R6">
            <v>3.7770000000000001</v>
          </cell>
          <cell r="S6">
            <v>3.9689999999999999</v>
          </cell>
          <cell r="T6">
            <v>3.5430000000000001</v>
          </cell>
          <cell r="U6">
            <v>3.7749999999999999</v>
          </cell>
          <cell r="V6">
            <v>4.22</v>
          </cell>
          <cell r="W6">
            <v>3.7269999999999999</v>
          </cell>
          <cell r="X6">
            <v>4.5789999999999997</v>
          </cell>
          <cell r="Y6">
            <v>4.8040000000000003</v>
          </cell>
          <cell r="AA6" t="str">
            <v>SWUCA</v>
          </cell>
        </row>
        <row r="7">
          <cell r="A7">
            <v>1512</v>
          </cell>
          <cell r="B7" t="str">
            <v>CHARLOTTE HARBOR WATER ASSOC INC</v>
          </cell>
          <cell r="E7">
            <v>0.439</v>
          </cell>
          <cell r="K7">
            <v>0.35</v>
          </cell>
          <cell r="L7">
            <v>0.35</v>
          </cell>
          <cell r="M7">
            <v>0.34799999999999998</v>
          </cell>
          <cell r="N7">
            <v>0.41699999999999998</v>
          </cell>
          <cell r="O7">
            <v>0.34200000000000003</v>
          </cell>
          <cell r="P7">
            <v>0.48799999999999999</v>
          </cell>
          <cell r="Q7">
            <v>0.372</v>
          </cell>
          <cell r="R7">
            <v>0.37</v>
          </cell>
          <cell r="S7">
            <v>0.54500000000000004</v>
          </cell>
          <cell r="T7">
            <v>0.34599999999999997</v>
          </cell>
          <cell r="U7">
            <v>0.38100000000000001</v>
          </cell>
          <cell r="V7">
            <v>0.371</v>
          </cell>
          <cell r="W7">
            <v>0.34899999999999998</v>
          </cell>
          <cell r="X7">
            <v>0.35099999999999998</v>
          </cell>
          <cell r="Y7">
            <v>0.38800000000000001</v>
          </cell>
          <cell r="AA7" t="str">
            <v>SWUCA</v>
          </cell>
        </row>
        <row r="8">
          <cell r="A8">
            <v>2839</v>
          </cell>
          <cell r="B8" t="str">
            <v xml:space="preserve">CHARLOTTE CO./ROTONDA WEST       </v>
          </cell>
          <cell r="E8">
            <v>0.63400000000000001</v>
          </cell>
          <cell r="K8">
            <v>0.97599999999999998</v>
          </cell>
          <cell r="L8">
            <v>0.58599999999999997</v>
          </cell>
          <cell r="M8">
            <v>0.56399999999999995</v>
          </cell>
          <cell r="N8">
            <v>0.59199999999999997</v>
          </cell>
          <cell r="O8">
            <v>0.626</v>
          </cell>
          <cell r="P8">
            <v>0.67400000000000004</v>
          </cell>
          <cell r="Q8">
            <v>0.52700000000000002</v>
          </cell>
          <cell r="R8">
            <v>0.49299999999999999</v>
          </cell>
          <cell r="S8">
            <v>0.5</v>
          </cell>
          <cell r="T8">
            <v>1.333</v>
          </cell>
          <cell r="U8" t="str">
            <v>-</v>
          </cell>
          <cell r="V8" t="str">
            <v>-</v>
          </cell>
          <cell r="W8" t="str">
            <v>-</v>
          </cell>
          <cell r="X8" t="str">
            <v>-</v>
          </cell>
          <cell r="Y8" t="str">
            <v>-</v>
          </cell>
          <cell r="Z8" t="str">
            <v>-</v>
          </cell>
          <cell r="AA8" t="str">
            <v>SWUCA</v>
          </cell>
        </row>
        <row r="9">
          <cell r="A9">
            <v>2923</v>
          </cell>
          <cell r="B9" t="str">
            <v>GENERAL DEV. UT. / PT. CHARLOTTE</v>
          </cell>
          <cell r="E9">
            <v>4.2590000000000003</v>
          </cell>
          <cell r="K9" t="str">
            <v>-</v>
          </cell>
          <cell r="L9" t="str">
            <v>-</v>
          </cell>
          <cell r="M9" t="str">
            <v>-</v>
          </cell>
          <cell r="N9" t="str">
            <v>-</v>
          </cell>
          <cell r="O9" t="str">
            <v>-</v>
          </cell>
          <cell r="P9" t="str">
            <v>-</v>
          </cell>
          <cell r="Q9" t="str">
            <v>-</v>
          </cell>
          <cell r="R9" t="str">
            <v>-</v>
          </cell>
          <cell r="S9" t="str">
            <v>-</v>
          </cell>
          <cell r="T9" t="str">
            <v>-</v>
          </cell>
          <cell r="U9" t="str">
            <v>-</v>
          </cell>
          <cell r="V9" t="str">
            <v>-</v>
          </cell>
          <cell r="W9" t="str">
            <v>-</v>
          </cell>
          <cell r="X9" t="str">
            <v>-</v>
          </cell>
          <cell r="Y9" t="str">
            <v>-</v>
          </cell>
          <cell r="Z9" t="str">
            <v>-</v>
          </cell>
          <cell r="AA9" t="str">
            <v>SWUCA</v>
          </cell>
        </row>
        <row r="10">
          <cell r="A10">
            <v>3522</v>
          </cell>
          <cell r="B10" t="str">
            <v>FLA WATER SERVICES/BURNT STORE</v>
          </cell>
          <cell r="E10">
            <v>0.126</v>
          </cell>
          <cell r="K10">
            <v>0.19</v>
          </cell>
          <cell r="L10">
            <v>0.183</v>
          </cell>
          <cell r="M10">
            <v>0.14000000000000001</v>
          </cell>
          <cell r="N10">
            <v>0.246</v>
          </cell>
          <cell r="O10">
            <v>0.28999999999999998</v>
          </cell>
          <cell r="P10">
            <v>0.40899999999999997</v>
          </cell>
          <cell r="Q10">
            <v>0.36099999999999999</v>
          </cell>
          <cell r="R10">
            <v>0.44600000000000001</v>
          </cell>
          <cell r="S10">
            <v>0.27700000000000002</v>
          </cell>
          <cell r="T10">
            <v>0.31900000000000001</v>
          </cell>
          <cell r="U10">
            <v>0.40400000000000003</v>
          </cell>
          <cell r="V10">
            <v>0.52600000000000002</v>
          </cell>
          <cell r="W10">
            <v>0.51300000000000001</v>
          </cell>
          <cell r="X10">
            <v>0.44600000000000001</v>
          </cell>
          <cell r="Y10">
            <v>0.44</v>
          </cell>
          <cell r="AA10" t="str">
            <v>SWUCA</v>
          </cell>
        </row>
        <row r="11">
          <cell r="A11">
            <v>4787</v>
          </cell>
          <cell r="B11" t="str">
            <v>ENGLEWOOD WATER DISTRICT</v>
          </cell>
          <cell r="E11" t="str">
            <v>-</v>
          </cell>
          <cell r="K11" t="str">
            <v>-</v>
          </cell>
          <cell r="L11" t="str">
            <v>-</v>
          </cell>
          <cell r="M11" t="str">
            <v>-</v>
          </cell>
          <cell r="N11" t="str">
            <v>-</v>
          </cell>
          <cell r="O11" t="str">
            <v>-</v>
          </cell>
          <cell r="P11" t="str">
            <v>-</v>
          </cell>
          <cell r="Q11" t="str">
            <v>-</v>
          </cell>
          <cell r="R11" t="str">
            <v>-</v>
          </cell>
          <cell r="S11" t="str">
            <v>-</v>
          </cell>
          <cell r="T11" t="str">
            <v>-</v>
          </cell>
          <cell r="U11" t="str">
            <v>-</v>
          </cell>
          <cell r="V11" t="str">
            <v>-</v>
          </cell>
          <cell r="W11" t="str">
            <v>-</v>
          </cell>
          <cell r="X11" t="str">
            <v>-</v>
          </cell>
          <cell r="Y11" t="str">
            <v>-</v>
          </cell>
          <cell r="Z11" t="str">
            <v>-</v>
          </cell>
          <cell r="AA11" t="str">
            <v>SWUCA</v>
          </cell>
        </row>
        <row r="12">
          <cell r="A12">
            <v>4866</v>
          </cell>
          <cell r="B12" t="str">
            <v>ENGLEWOOD WATER DISTRICT</v>
          </cell>
          <cell r="E12">
            <v>1.2629999999999999</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SWUCA</v>
          </cell>
        </row>
        <row r="13">
          <cell r="A13">
            <v>5456</v>
          </cell>
          <cell r="B13" t="str">
            <v>VENICE RANCH MOBILE HOME PARK</v>
          </cell>
          <cell r="E13" t="str">
            <v>-</v>
          </cell>
          <cell r="K13" t="str">
            <v>-</v>
          </cell>
          <cell r="L13" t="str">
            <v>-</v>
          </cell>
          <cell r="M13">
            <v>2.4E-2</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SWUCA</v>
          </cell>
        </row>
        <row r="14">
          <cell r="A14">
            <v>5640</v>
          </cell>
          <cell r="B14" t="str">
            <v>FIVELAND INV./GASP. PINES</v>
          </cell>
          <cell r="E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SWUCA</v>
          </cell>
        </row>
        <row r="15">
          <cell r="A15">
            <v>6357</v>
          </cell>
          <cell r="B15" t="str">
            <v>FIRST FLORIDA LTD / BURNT STORE MHP</v>
          </cell>
          <cell r="E15" t="str">
            <v>-</v>
          </cell>
          <cell r="K15">
            <v>3.2000000000000001E-2</v>
          </cell>
          <cell r="L15">
            <v>4.9000000000000002E-2</v>
          </cell>
          <cell r="M15">
            <v>2.9000000000000001E-2</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SWUCA</v>
          </cell>
        </row>
        <row r="16">
          <cell r="A16">
            <v>6599</v>
          </cell>
          <cell r="B16" t="str">
            <v>PUNTA GORDA IS. DEEP CREEK UT.</v>
          </cell>
          <cell r="E16">
            <v>0.24199999999999999</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SWUCA</v>
          </cell>
        </row>
        <row r="17">
          <cell r="A17">
            <v>6603</v>
          </cell>
          <cell r="B17" t="str">
            <v>SANDHILL PROPERTIES, INC.</v>
          </cell>
          <cell r="E17">
            <v>6.0000000000000001E-3</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SWUCA</v>
          </cell>
        </row>
        <row r="18">
          <cell r="A18">
            <v>6637</v>
          </cell>
          <cell r="B18" t="str">
            <v>SEVEN VISTAS/AQUA GARDENS</v>
          </cell>
          <cell r="E18">
            <v>4.0000000000000001E-3</v>
          </cell>
          <cell r="K18" t="str">
            <v>-</v>
          </cell>
          <cell r="L18" t="str">
            <v>-</v>
          </cell>
          <cell r="M18" t="str">
            <v>-</v>
          </cell>
          <cell r="N18" t="str">
            <v>-</v>
          </cell>
          <cell r="O18" t="str">
            <v>-</v>
          </cell>
          <cell r="P18" t="str">
            <v>-</v>
          </cell>
          <cell r="Q18" t="str">
            <v>-</v>
          </cell>
          <cell r="R18" t="str">
            <v>-</v>
          </cell>
          <cell r="S18" t="str">
            <v>-</v>
          </cell>
          <cell r="T18" t="str">
            <v>-</v>
          </cell>
          <cell r="U18" t="str">
            <v>-</v>
          </cell>
          <cell r="V18" t="str">
            <v>-</v>
          </cell>
          <cell r="W18" t="str">
            <v>-</v>
          </cell>
          <cell r="X18" t="str">
            <v>-</v>
          </cell>
          <cell r="Y18" t="str">
            <v>-</v>
          </cell>
          <cell r="Z18" t="str">
            <v>-</v>
          </cell>
          <cell r="AA18" t="str">
            <v>SWUCA</v>
          </cell>
        </row>
        <row r="19">
          <cell r="A19">
            <v>6922</v>
          </cell>
          <cell r="B19" t="str">
            <v>HARBOR LKS. WATER SYSTEM, INC.</v>
          </cell>
          <cell r="E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SWUCA</v>
          </cell>
        </row>
        <row r="20">
          <cell r="A20">
            <v>6999</v>
          </cell>
          <cell r="B20" t="str">
            <v>1774 WATER COOPERATIVE, INC</v>
          </cell>
          <cell r="E20" t="str">
            <v>-</v>
          </cell>
          <cell r="K20">
            <v>5.0000000000000001E-3</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SWUCA</v>
          </cell>
        </row>
        <row r="21">
          <cell r="A21">
            <v>7104</v>
          </cell>
          <cell r="B21" t="str">
            <v>PR/MRWSA / CHARLOTTE CO. UTILITIES</v>
          </cell>
          <cell r="E21" t="str">
            <v>-</v>
          </cell>
          <cell r="K21">
            <v>5.6790000000000003</v>
          </cell>
          <cell r="L21">
            <v>6.0190000000000001</v>
          </cell>
          <cell r="M21">
            <v>6.4870000000000001</v>
          </cell>
          <cell r="N21">
            <v>6.9160000000000004</v>
          </cell>
          <cell r="O21">
            <v>6.45</v>
          </cell>
          <cell r="P21">
            <v>7.0570000000000004</v>
          </cell>
          <cell r="Q21">
            <v>7.0640000000000001</v>
          </cell>
          <cell r="R21">
            <v>7.68</v>
          </cell>
          <cell r="S21">
            <v>7.758</v>
          </cell>
          <cell r="T21">
            <v>8.4969999999999999</v>
          </cell>
          <cell r="U21">
            <v>8.9719999999999995</v>
          </cell>
          <cell r="V21">
            <v>9.6449999999999996</v>
          </cell>
          <cell r="W21">
            <v>9.2360000000000007</v>
          </cell>
          <cell r="X21">
            <v>10.577</v>
          </cell>
          <cell r="Y21">
            <v>9.6760000000000002</v>
          </cell>
          <cell r="AA21" t="str">
            <v>SWUCA</v>
          </cell>
        </row>
        <row r="22">
          <cell r="A22">
            <v>7116</v>
          </cell>
          <cell r="B22" t="str">
            <v>RIVERWOOD DEVELOPMENT</v>
          </cell>
          <cell r="E22">
            <v>8.9999999999999993E-3</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SWUCA</v>
          </cell>
        </row>
        <row r="23">
          <cell r="A23">
            <v>7494</v>
          </cell>
          <cell r="B23" t="str">
            <v>CHARLOTTE CO. UTILITIES/FIVELAND</v>
          </cell>
          <cell r="E23">
            <v>0.10299999999999999</v>
          </cell>
          <cell r="K23">
            <v>0.08</v>
          </cell>
          <cell r="L23">
            <v>0.14399999999999999</v>
          </cell>
          <cell r="M23">
            <v>9.2999999999999999E-2</v>
          </cell>
          <cell r="N23">
            <v>0.20599999999999999</v>
          </cell>
          <cell r="O23">
            <v>9.4E-2</v>
          </cell>
          <cell r="P23">
            <v>0.17499999999999999</v>
          </cell>
          <cell r="Q23">
            <v>0.14899999999999999</v>
          </cell>
          <cell r="R23">
            <v>0.20599999999999999</v>
          </cell>
          <cell r="S23">
            <v>0.21</v>
          </cell>
          <cell r="T23" t="str">
            <v>-</v>
          </cell>
          <cell r="U23" t="str">
            <v>-</v>
          </cell>
          <cell r="V23" t="str">
            <v>-</v>
          </cell>
          <cell r="W23" t="str">
            <v>-</v>
          </cell>
          <cell r="X23" t="str">
            <v>-</v>
          </cell>
          <cell r="Y23" t="str">
            <v>-</v>
          </cell>
          <cell r="Z23" t="str">
            <v>-</v>
          </cell>
          <cell r="AA23" t="str">
            <v>SWUCA</v>
          </cell>
        </row>
        <row r="24">
          <cell r="A24">
            <v>7768</v>
          </cell>
          <cell r="B24" t="str">
            <v xml:space="preserve">ISLAND HARBOR BCH CLB LTD &amp; CHAR HARBOR LAND CO &amp; KNIGHT ISLAND </v>
          </cell>
          <cell r="C24" t="str">
            <v xml:space="preserve"> </v>
          </cell>
          <cell r="E24">
            <v>2.5000000000000001E-2</v>
          </cell>
          <cell r="K24">
            <v>4.2999999999999997E-2</v>
          </cell>
          <cell r="L24">
            <v>6.8000000000000005E-2</v>
          </cell>
          <cell r="M24">
            <v>0.17199999999999999</v>
          </cell>
          <cell r="N24" t="str">
            <v>-</v>
          </cell>
          <cell r="O24" t="str">
            <v>-</v>
          </cell>
          <cell r="P24" t="str">
            <v>-</v>
          </cell>
          <cell r="Q24" t="str">
            <v>-</v>
          </cell>
          <cell r="R24" t="str">
            <v>-</v>
          </cell>
          <cell r="S24" t="str">
            <v>-</v>
          </cell>
          <cell r="T24" t="str">
            <v>-</v>
          </cell>
          <cell r="U24">
            <v>6.0999999999999999E-2</v>
          </cell>
          <cell r="V24">
            <v>6.0999999999999999E-2</v>
          </cell>
          <cell r="W24">
            <v>5.8999999999999997E-2</v>
          </cell>
          <cell r="X24">
            <v>0.06</v>
          </cell>
          <cell r="Y24">
            <v>6.5000000000000002E-2</v>
          </cell>
          <cell r="AA24" t="str">
            <v>SWUCA</v>
          </cell>
        </row>
        <row r="25">
          <cell r="A25">
            <v>8626</v>
          </cell>
          <cell r="B25" t="str">
            <v>L.W. UTILITIES INC.</v>
          </cell>
          <cell r="K25" t="str">
            <v>-</v>
          </cell>
          <cell r="L25" t="str">
            <v>-</v>
          </cell>
          <cell r="M25" t="str">
            <v>-</v>
          </cell>
          <cell r="N25" t="str">
            <v>-</v>
          </cell>
          <cell r="O25" t="str">
            <v>-</v>
          </cell>
          <cell r="P25" t="str">
            <v>-</v>
          </cell>
          <cell r="Q25" t="str">
            <v>-</v>
          </cell>
          <cell r="R25" t="str">
            <v>-</v>
          </cell>
          <cell r="S25" t="str">
            <v>-</v>
          </cell>
          <cell r="T25" t="str">
            <v>-</v>
          </cell>
          <cell r="U25" t="str">
            <v>-</v>
          </cell>
          <cell r="V25" t="str">
            <v>-</v>
          </cell>
          <cell r="W25" t="str">
            <v>-</v>
          </cell>
          <cell r="X25" t="str">
            <v>-</v>
          </cell>
          <cell r="Y25" t="str">
            <v>-</v>
          </cell>
          <cell r="Z25" t="str">
            <v>-</v>
          </cell>
          <cell r="AA25" t="str">
            <v>SWUCA</v>
          </cell>
        </row>
        <row r="26">
          <cell r="B26" t="str">
            <v>PIRATE HARBOR</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SWUCA</v>
          </cell>
        </row>
        <row r="29">
          <cell r="A29" t="str">
            <v>CHARLOTTE COUNTY TOTAL PUBLIC SUPPLY &gt;&gt;&gt;</v>
          </cell>
          <cell r="C29">
            <v>0</v>
          </cell>
          <cell r="D29">
            <v>0</v>
          </cell>
          <cell r="E29">
            <v>10.250999999999999</v>
          </cell>
          <cell r="F29">
            <v>0</v>
          </cell>
          <cell r="G29">
            <v>0</v>
          </cell>
          <cell r="H29">
            <v>0</v>
          </cell>
          <cell r="I29">
            <v>0</v>
          </cell>
          <cell r="J29">
            <v>0</v>
          </cell>
          <cell r="K29">
            <v>11.401999999999999</v>
          </cell>
          <cell r="L29">
            <v>11.497</v>
          </cell>
          <cell r="M29">
            <v>11.669</v>
          </cell>
          <cell r="N29">
            <v>12.571</v>
          </cell>
          <cell r="O29">
            <v>11.746</v>
          </cell>
          <cell r="P29">
            <v>12.872000000000002</v>
          </cell>
          <cell r="Q29">
            <v>12.891999999999999</v>
          </cell>
          <cell r="R29">
            <v>13.968999999999999</v>
          </cell>
          <cell r="S29">
            <v>14.209</v>
          </cell>
          <cell r="T29">
            <v>14.975999999999999</v>
          </cell>
          <cell r="U29">
            <v>14.548999999999999</v>
          </cell>
          <cell r="V29">
            <v>15.856999999999999</v>
          </cell>
          <cell r="W29">
            <v>14.894</v>
          </cell>
          <cell r="X29">
            <v>17.132999999999999</v>
          </cell>
          <cell r="Y29">
            <v>16.547000000000001</v>
          </cell>
          <cell r="Z29">
            <v>0</v>
          </cell>
        </row>
        <row r="32">
          <cell r="A32">
            <v>207</v>
          </cell>
          <cell r="B32" t="str">
            <v>CRYSTAL RIVER &amp; MEADOWCREST</v>
          </cell>
          <cell r="K32">
            <v>1.982</v>
          </cell>
          <cell r="L32">
            <v>1.8520000000000001</v>
          </cell>
          <cell r="M32">
            <v>0.68100000000000005</v>
          </cell>
          <cell r="N32">
            <v>0.72199999999999998</v>
          </cell>
          <cell r="O32">
            <v>0.754</v>
          </cell>
          <cell r="P32">
            <v>0.79100000000000004</v>
          </cell>
          <cell r="Q32">
            <v>0.78300000000000003</v>
          </cell>
          <cell r="R32">
            <v>0.71099999999999997</v>
          </cell>
          <cell r="S32">
            <v>0.61299999999999999</v>
          </cell>
          <cell r="T32">
            <v>0.77800000000000002</v>
          </cell>
          <cell r="U32">
            <v>0.81399999999999995</v>
          </cell>
          <cell r="V32">
            <v>0.80600000000000005</v>
          </cell>
          <cell r="W32">
            <v>0.749</v>
          </cell>
          <cell r="X32">
            <v>0.78300000000000003</v>
          </cell>
          <cell r="Y32">
            <v>0.81</v>
          </cell>
        </row>
        <row r="33">
          <cell r="A33">
            <v>419</v>
          </cell>
          <cell r="B33" t="str">
            <v xml:space="preserve">INVERNESS, CITY OF              </v>
          </cell>
          <cell r="K33">
            <v>1.2350000000000001</v>
          </cell>
          <cell r="L33">
            <v>1.2170000000000001</v>
          </cell>
          <cell r="M33">
            <v>1.161</v>
          </cell>
          <cell r="N33">
            <v>1.1970000000000001</v>
          </cell>
          <cell r="O33">
            <v>1.145</v>
          </cell>
          <cell r="P33">
            <v>1.2430000000000001</v>
          </cell>
          <cell r="Q33">
            <v>1.252</v>
          </cell>
          <cell r="R33">
            <v>1.083</v>
          </cell>
          <cell r="S33">
            <v>1.0669999999999999</v>
          </cell>
          <cell r="T33">
            <v>1.2789999999999999</v>
          </cell>
          <cell r="U33">
            <v>1.6830000000000001</v>
          </cell>
          <cell r="V33">
            <v>1.371</v>
          </cell>
          <cell r="W33">
            <v>1.2729999999999999</v>
          </cell>
          <cell r="X33">
            <v>1.395</v>
          </cell>
          <cell r="Y33">
            <v>1.2589999999999999</v>
          </cell>
        </row>
        <row r="34">
          <cell r="A34">
            <v>729</v>
          </cell>
          <cell r="B34" t="str">
            <v>SSU / POINT O'WOODS UTILITIES INC</v>
          </cell>
          <cell r="K34">
            <v>0.156</v>
          </cell>
          <cell r="L34">
            <v>6.8000000000000005E-2</v>
          </cell>
          <cell r="M34">
            <v>6.3E-2</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row>
        <row r="35">
          <cell r="A35">
            <v>872</v>
          </cell>
          <cell r="B35" t="str">
            <v>INVERNESS VILLAGE CONDO. ASSOC.</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row>
        <row r="36">
          <cell r="A36">
            <v>1118</v>
          </cell>
          <cell r="B36" t="str">
            <v>FLORAL CITY WATER ASSOC INC.</v>
          </cell>
          <cell r="K36">
            <v>0.27300000000000002</v>
          </cell>
          <cell r="L36">
            <v>0.249</v>
          </cell>
          <cell r="M36">
            <v>0.27600000000000002</v>
          </cell>
          <cell r="N36">
            <v>0.33100000000000002</v>
          </cell>
          <cell r="O36">
            <v>0.36799999999999999</v>
          </cell>
          <cell r="P36">
            <v>0.33100000000000002</v>
          </cell>
          <cell r="Q36">
            <v>0.38300000000000001</v>
          </cell>
          <cell r="R36">
            <v>0.30499999999999999</v>
          </cell>
          <cell r="S36">
            <v>0.27900000000000003</v>
          </cell>
          <cell r="T36">
            <v>0.315</v>
          </cell>
          <cell r="U36">
            <v>0.27400000000000002</v>
          </cell>
          <cell r="V36">
            <v>0.29599999999999999</v>
          </cell>
          <cell r="W36">
            <v>0.28999999999999998</v>
          </cell>
          <cell r="X36">
            <v>0.32300000000000001</v>
          </cell>
          <cell r="Y36">
            <v>0.33900000000000002</v>
          </cell>
        </row>
        <row r="37">
          <cell r="A37">
            <v>1345</v>
          </cell>
          <cell r="B37" t="str">
            <v>ROYAL OAKS OF CITRUS HOMEOWNERS</v>
          </cell>
          <cell r="K37">
            <v>2.9000000000000001E-2</v>
          </cell>
          <cell r="L37">
            <v>2.5999999999999999E-2</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row>
        <row r="38">
          <cell r="A38">
            <v>1928</v>
          </cell>
          <cell r="B38" t="str">
            <v>LAKESIDE GOLF / CONNELL LAKE / ZOAD</v>
          </cell>
          <cell r="K38">
            <v>6.4000000000000001E-2</v>
          </cell>
          <cell r="L38" t="str">
            <v>-</v>
          </cell>
          <cell r="M38" t="str">
            <v>-</v>
          </cell>
          <cell r="N38" t="str">
            <v>-</v>
          </cell>
          <cell r="O38" t="str">
            <v>-</v>
          </cell>
          <cell r="P38" t="str">
            <v>-</v>
          </cell>
          <cell r="Q38" t="str">
            <v>-</v>
          </cell>
          <cell r="R38" t="str">
            <v>-</v>
          </cell>
          <cell r="S38" t="str">
            <v>-</v>
          </cell>
          <cell r="T38" t="str">
            <v>-</v>
          </cell>
          <cell r="U38" t="str">
            <v>-</v>
          </cell>
          <cell r="V38" t="str">
            <v>-</v>
          </cell>
          <cell r="W38" t="str">
            <v>-</v>
          </cell>
          <cell r="X38" t="str">
            <v>-</v>
          </cell>
          <cell r="Y38" t="str">
            <v>-</v>
          </cell>
          <cell r="Z38" t="str">
            <v>-</v>
          </cell>
        </row>
        <row r="39">
          <cell r="A39">
            <v>2124</v>
          </cell>
          <cell r="B39" t="str">
            <v>SSU / GOLDEN TERRACE</v>
          </cell>
          <cell r="K39">
            <v>2.7E-2</v>
          </cell>
          <cell r="L39">
            <v>1.4999999999999999E-2</v>
          </cell>
          <cell r="M39">
            <v>1.4E-2</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row>
        <row r="40">
          <cell r="A40">
            <v>2842</v>
          </cell>
          <cell r="B40" t="str">
            <v>FLA WATER SERVICES/CITRUS SPRINGS</v>
          </cell>
          <cell r="K40">
            <v>0.92200000000000004</v>
          </cell>
          <cell r="L40">
            <v>0.91</v>
          </cell>
          <cell r="M40">
            <v>0.93300000000000005</v>
          </cell>
          <cell r="N40">
            <v>1.0269999999999999</v>
          </cell>
          <cell r="O40">
            <v>1.1479999999999999</v>
          </cell>
          <cell r="P40">
            <v>1.4770000000000001</v>
          </cell>
          <cell r="Q40">
            <v>1.496</v>
          </cell>
          <cell r="R40">
            <v>1.6870000000000001</v>
          </cell>
          <cell r="S40">
            <v>1.6020000000000001</v>
          </cell>
          <cell r="T40">
            <v>1.732</v>
          </cell>
          <cell r="U40">
            <v>1.867</v>
          </cell>
          <cell r="V40">
            <v>2.2930000000000001</v>
          </cell>
          <cell r="W40">
            <v>2.351</v>
          </cell>
          <cell r="X40">
            <v>3.129</v>
          </cell>
          <cell r="Y40">
            <v>2.9769999999999999</v>
          </cell>
        </row>
        <row r="41">
          <cell r="A41">
            <v>3673</v>
          </cell>
          <cell r="B41" t="str">
            <v>SSU/SUGARMILL/SUNTAAC</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row>
        <row r="42">
          <cell r="A42">
            <v>4153</v>
          </cell>
          <cell r="B42" t="str">
            <v xml:space="preserve">ROLLING OAKS UTILITIES, INC.    </v>
          </cell>
          <cell r="K42">
            <v>2.4289999999999998</v>
          </cell>
          <cell r="L42">
            <v>2.0619999999999998</v>
          </cell>
          <cell r="M42">
            <v>2.25</v>
          </cell>
          <cell r="N42">
            <v>2.5659999999999998</v>
          </cell>
          <cell r="O42">
            <v>2.476</v>
          </cell>
          <cell r="P42">
            <v>2.4950000000000001</v>
          </cell>
          <cell r="Q42">
            <v>2.38</v>
          </cell>
          <cell r="R42">
            <v>2.3140000000000001</v>
          </cell>
          <cell r="S42">
            <v>2.0760000000000001</v>
          </cell>
          <cell r="T42">
            <v>2.1240000000000001</v>
          </cell>
          <cell r="U42">
            <v>2.0139999999999998</v>
          </cell>
          <cell r="V42">
            <v>2.2290000000000001</v>
          </cell>
          <cell r="W42">
            <v>2.016</v>
          </cell>
          <cell r="X42">
            <v>2.4260000000000002</v>
          </cell>
          <cell r="Y42">
            <v>2.052</v>
          </cell>
        </row>
        <row r="43">
          <cell r="A43">
            <v>4406</v>
          </cell>
          <cell r="B43" t="str">
            <v>HOMOSASSA SPECIAL WATER DIST.</v>
          </cell>
          <cell r="K43">
            <v>0.745</v>
          </cell>
          <cell r="L43">
            <v>0.628</v>
          </cell>
          <cell r="M43">
            <v>0.63400000000000001</v>
          </cell>
          <cell r="N43">
            <v>0.67300000000000004</v>
          </cell>
          <cell r="O43">
            <v>0.60899999999999999</v>
          </cell>
          <cell r="P43">
            <v>0.65700000000000003</v>
          </cell>
          <cell r="Q43">
            <v>0.69499999999999995</v>
          </cell>
          <cell r="R43">
            <v>0.69699999999999995</v>
          </cell>
          <cell r="S43">
            <v>0.68</v>
          </cell>
          <cell r="T43">
            <v>0.67500000000000004</v>
          </cell>
          <cell r="U43">
            <v>0.66900000000000004</v>
          </cell>
          <cell r="V43">
            <v>0.83699999999999997</v>
          </cell>
          <cell r="W43">
            <v>0.82699999999999996</v>
          </cell>
          <cell r="X43">
            <v>0.84699999999999998</v>
          </cell>
          <cell r="Y43">
            <v>0.83199999999999996</v>
          </cell>
        </row>
        <row r="44">
          <cell r="A44">
            <v>4659</v>
          </cell>
          <cell r="B44" t="str">
            <v>OZELLO WATER ASSOCIATION INC.</v>
          </cell>
          <cell r="K44">
            <v>0.38900000000000001</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row>
        <row r="45">
          <cell r="A45">
            <v>4753</v>
          </cell>
          <cell r="B45" t="str">
            <v>CONSTATE UTILITIES, INC.</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row>
        <row r="46">
          <cell r="A46">
            <v>6291</v>
          </cell>
          <cell r="B46" t="str">
            <v>SSU / ROSEMONT</v>
          </cell>
          <cell r="K46" t="str">
            <v>-</v>
          </cell>
          <cell r="L46" t="str">
            <v>-</v>
          </cell>
          <cell r="M46">
            <v>5.8000000000000003E-2</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row>
        <row r="47">
          <cell r="A47">
            <v>6691</v>
          </cell>
          <cell r="B47" t="str">
            <v>GULF HIGHWAY LAND CORP.</v>
          </cell>
          <cell r="K47">
            <v>3.7999999999999999E-2</v>
          </cell>
          <cell r="L47">
            <v>5.6000000000000001E-2</v>
          </cell>
          <cell r="M47">
            <v>4.2999999999999997E-2</v>
          </cell>
          <cell r="N47" t="str">
            <v>-</v>
          </cell>
          <cell r="O47" t="str">
            <v>-</v>
          </cell>
          <cell r="P47" t="str">
            <v>-</v>
          </cell>
          <cell r="Q47" t="str">
            <v>-</v>
          </cell>
          <cell r="R47" t="str">
            <v>-</v>
          </cell>
          <cell r="S47" t="str">
            <v>-</v>
          </cell>
          <cell r="T47" t="str">
            <v>-</v>
          </cell>
          <cell r="U47">
            <v>5.7000000000000002E-2</v>
          </cell>
          <cell r="V47">
            <v>5.8999999999999997E-2</v>
          </cell>
          <cell r="W47">
            <v>7.0000000000000007E-2</v>
          </cell>
          <cell r="X47">
            <v>0.10100000000000001</v>
          </cell>
          <cell r="Y47">
            <v>7.5999999999999998E-2</v>
          </cell>
        </row>
        <row r="48">
          <cell r="A48">
            <v>7121</v>
          </cell>
          <cell r="B48" t="str">
            <v>WITH. RWSA / MEADOWCREST</v>
          </cell>
          <cell r="K48">
            <v>0</v>
          </cell>
          <cell r="L48">
            <v>0</v>
          </cell>
          <cell r="M48">
            <v>1.9359999999999999</v>
          </cell>
          <cell r="N48">
            <v>2.6040000000000001</v>
          </cell>
          <cell r="O48">
            <v>2.859</v>
          </cell>
          <cell r="P48">
            <v>3.4470000000000001</v>
          </cell>
          <cell r="Q48">
            <v>3.3290000000000002</v>
          </cell>
          <cell r="R48">
            <v>3.9529999999999998</v>
          </cell>
          <cell r="S48">
            <v>3.8780000000000001</v>
          </cell>
          <cell r="T48">
            <v>3.7559999999999998</v>
          </cell>
          <cell r="U48">
            <v>3.87</v>
          </cell>
          <cell r="V48">
            <v>3.0270000000000001</v>
          </cell>
          <cell r="W48">
            <v>4.6950000000000003</v>
          </cell>
          <cell r="X48">
            <v>5.7720000000000002</v>
          </cell>
          <cell r="Y48">
            <v>4.7560000000000002</v>
          </cell>
        </row>
        <row r="49">
          <cell r="A49">
            <v>7296</v>
          </cell>
          <cell r="B49" t="str">
            <v>ADG CRYSTAL POINTE ASSOC / W C &amp; F REAL</v>
          </cell>
          <cell r="C49" t="str">
            <v xml:space="preserve"> </v>
          </cell>
          <cell r="K49">
            <v>1.4999999999999999E-2</v>
          </cell>
          <cell r="L49" t="str">
            <v>-</v>
          </cell>
          <cell r="M49">
            <v>0.01</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row>
        <row r="50">
          <cell r="A50">
            <v>7358</v>
          </cell>
          <cell r="B50" t="str">
            <v>CITRUS CO. UTIL. / HAMPTON HILLS</v>
          </cell>
          <cell r="K50" t="str">
            <v>-</v>
          </cell>
          <cell r="L50" t="str">
            <v>-</v>
          </cell>
          <cell r="M50" t="str">
            <v>-</v>
          </cell>
          <cell r="N50" t="str">
            <v>-</v>
          </cell>
          <cell r="O50" t="str">
            <v>-</v>
          </cell>
          <cell r="P50" t="str">
            <v>-</v>
          </cell>
          <cell r="Q50" t="str">
            <v>-</v>
          </cell>
          <cell r="R50" t="str">
            <v>-</v>
          </cell>
          <cell r="S50" t="str">
            <v>-</v>
          </cell>
          <cell r="T50" t="str">
            <v>-</v>
          </cell>
          <cell r="U50" t="str">
            <v>-</v>
          </cell>
          <cell r="V50" t="str">
            <v>-</v>
          </cell>
          <cell r="W50" t="str">
            <v>-</v>
          </cell>
          <cell r="X50" t="str">
            <v>-</v>
          </cell>
          <cell r="Y50" t="str">
            <v>-</v>
          </cell>
          <cell r="Z50" t="str">
            <v>-</v>
          </cell>
        </row>
        <row r="51">
          <cell r="A51">
            <v>7826</v>
          </cell>
          <cell r="B51" t="str">
            <v>CIRTUS CO. / P.P.F</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row>
        <row r="52">
          <cell r="A52">
            <v>7877</v>
          </cell>
          <cell r="B52" t="str">
            <v>SSU / APACHE SHORES</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row>
        <row r="53">
          <cell r="A53">
            <v>7879</v>
          </cell>
          <cell r="B53" t="str">
            <v>FLA WATER SERVICES / OAK FOREST</v>
          </cell>
          <cell r="K53">
            <v>4.8000000000000001E-2</v>
          </cell>
          <cell r="L53">
            <v>4.8000000000000001E-2</v>
          </cell>
          <cell r="M53">
            <v>4.2000000000000003E-2</v>
          </cell>
          <cell r="N53">
            <v>0.04</v>
          </cell>
          <cell r="O53">
            <v>4.2000000000000003E-2</v>
          </cell>
          <cell r="P53">
            <v>4.8000000000000001E-2</v>
          </cell>
          <cell r="Q53">
            <v>3.4000000000000002E-2</v>
          </cell>
          <cell r="R53">
            <v>4.5999999999999999E-2</v>
          </cell>
          <cell r="S53">
            <v>4.2000000000000003E-2</v>
          </cell>
          <cell r="T53">
            <v>4.4999999999999998E-2</v>
          </cell>
          <cell r="U53">
            <v>4.4999999999999998E-2</v>
          </cell>
          <cell r="V53">
            <v>4.5999999999999999E-2</v>
          </cell>
          <cell r="W53">
            <v>4.5999999999999999E-2</v>
          </cell>
          <cell r="X53">
            <v>5.5E-2</v>
          </cell>
          <cell r="Y53">
            <v>0.05</v>
          </cell>
        </row>
        <row r="54">
          <cell r="A54">
            <v>8239</v>
          </cell>
          <cell r="B54" t="str">
            <v>CITRUS CO. BD. OF CO. COMM / HILLTOP</v>
          </cell>
          <cell r="K54" t="str">
            <v>-</v>
          </cell>
          <cell r="L54" t="str">
            <v>-</v>
          </cell>
          <cell r="M54" t="str">
            <v>-</v>
          </cell>
          <cell r="N54" t="str">
            <v>-</v>
          </cell>
          <cell r="O54" t="str">
            <v>-</v>
          </cell>
          <cell r="P54" t="str">
            <v>-</v>
          </cell>
          <cell r="Q54" t="str">
            <v>-</v>
          </cell>
          <cell r="R54" t="str">
            <v>-</v>
          </cell>
          <cell r="S54" t="str">
            <v>-</v>
          </cell>
          <cell r="T54" t="str">
            <v>-</v>
          </cell>
          <cell r="U54" t="str">
            <v>-</v>
          </cell>
          <cell r="V54" t="str">
            <v>-</v>
          </cell>
          <cell r="W54" t="str">
            <v>-</v>
          </cell>
          <cell r="X54" t="str">
            <v>-</v>
          </cell>
          <cell r="Y54" t="str">
            <v>-</v>
          </cell>
          <cell r="Z54" t="str">
            <v>-</v>
          </cell>
        </row>
        <row r="55">
          <cell r="A55">
            <v>8623</v>
          </cell>
          <cell r="B55" t="str">
            <v>CITRUS CONDOS, INC.</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row>
        <row r="56">
          <cell r="A56">
            <v>8799</v>
          </cell>
          <cell r="B56" t="str">
            <v>SSU / ROLLING GREEN</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row>
        <row r="57">
          <cell r="A57">
            <v>9532</v>
          </cell>
          <cell r="B57" t="str">
            <v>GREEN BRIAR CONDO OWNERS ASSOC.</v>
          </cell>
          <cell r="K57">
            <v>9.0999999999999998E-2</v>
          </cell>
          <cell r="L57">
            <v>7.3999999999999996E-2</v>
          </cell>
          <cell r="M57">
            <v>8.5000000000000006E-2</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row>
        <row r="58">
          <cell r="A58">
            <v>9791</v>
          </cell>
          <cell r="B58" t="str">
            <v>FLA WATER SERVICES / SUGARMILL</v>
          </cell>
          <cell r="K58">
            <v>1.3029999999999999</v>
          </cell>
          <cell r="L58">
            <v>0.996</v>
          </cell>
          <cell r="M58">
            <v>1.0029999999999999</v>
          </cell>
          <cell r="N58">
            <v>1.1539999999999999</v>
          </cell>
          <cell r="O58">
            <v>1.3009999999999999</v>
          </cell>
          <cell r="P58">
            <v>1.6379999999999999</v>
          </cell>
          <cell r="Q58">
            <v>1.7130000000000001</v>
          </cell>
          <cell r="R58">
            <v>1.794</v>
          </cell>
          <cell r="S58">
            <v>1.6080000000000001</v>
          </cell>
          <cell r="T58">
            <v>1.6859999999999999</v>
          </cell>
          <cell r="U58">
            <v>1.722</v>
          </cell>
          <cell r="V58">
            <v>2.2130000000000001</v>
          </cell>
          <cell r="W58">
            <v>2.2469999999999999</v>
          </cell>
          <cell r="X58">
            <v>3.0779999999999998</v>
          </cell>
          <cell r="Y58">
            <v>2.7770000000000001</v>
          </cell>
        </row>
        <row r="59">
          <cell r="A59">
            <v>11696</v>
          </cell>
          <cell r="B59" t="str">
            <v>FLA WATER SERVICES / LAKESIDE</v>
          </cell>
          <cell r="K59" t="str">
            <v>-</v>
          </cell>
          <cell r="L59" t="str">
            <v>-</v>
          </cell>
          <cell r="M59" t="str">
            <v>-</v>
          </cell>
          <cell r="N59" t="str">
            <v>-</v>
          </cell>
          <cell r="O59" t="str">
            <v>-</v>
          </cell>
          <cell r="P59" t="str">
            <v>-</v>
          </cell>
          <cell r="Q59" t="str">
            <v>-</v>
          </cell>
          <cell r="R59" t="str">
            <v>-</v>
          </cell>
          <cell r="S59">
            <v>4.3999999999999997E-2</v>
          </cell>
          <cell r="T59">
            <v>4.9000000000000002E-2</v>
          </cell>
          <cell r="U59">
            <v>5.6000000000000001E-2</v>
          </cell>
          <cell r="V59">
            <v>7.2999999999999995E-2</v>
          </cell>
          <cell r="W59">
            <v>7.3999999999999996E-2</v>
          </cell>
          <cell r="X59">
            <v>8.6999999999999994E-2</v>
          </cell>
          <cell r="Y59">
            <v>6.8000000000000005E-2</v>
          </cell>
        </row>
        <row r="60">
          <cell r="A60">
            <v>11839</v>
          </cell>
          <cell r="B60" t="str">
            <v>WALDEN WOODS LTD</v>
          </cell>
          <cell r="K60" t="str">
            <v>-</v>
          </cell>
          <cell r="L60" t="str">
            <v>-</v>
          </cell>
          <cell r="M60" t="str">
            <v>-</v>
          </cell>
          <cell r="N60" t="str">
            <v>-</v>
          </cell>
          <cell r="O60" t="str">
            <v>-</v>
          </cell>
          <cell r="P60" t="str">
            <v>-</v>
          </cell>
          <cell r="Q60" t="str">
            <v>-</v>
          </cell>
          <cell r="R60" t="str">
            <v>-</v>
          </cell>
          <cell r="S60" t="str">
            <v>-</v>
          </cell>
          <cell r="T60" t="str">
            <v>-</v>
          </cell>
          <cell r="U60" t="str">
            <v>-</v>
          </cell>
          <cell r="V60">
            <v>0.23799999999999999</v>
          </cell>
          <cell r="W60">
            <v>0.24399999999999999</v>
          </cell>
          <cell r="X60">
            <v>0.18099999999999999</v>
          </cell>
          <cell r="Y60">
            <v>0.16900000000000001</v>
          </cell>
        </row>
        <row r="63">
          <cell r="A63" t="str">
            <v>CITRUS COUNTY TOTAL PUBLIC SUPPLY &gt;&gt;&gt;</v>
          </cell>
          <cell r="C63">
            <v>0</v>
          </cell>
          <cell r="D63">
            <v>0</v>
          </cell>
          <cell r="E63">
            <v>0</v>
          </cell>
          <cell r="F63">
            <v>0</v>
          </cell>
          <cell r="G63">
            <v>0</v>
          </cell>
          <cell r="H63">
            <v>0</v>
          </cell>
          <cell r="I63">
            <v>0</v>
          </cell>
          <cell r="J63">
            <v>0</v>
          </cell>
          <cell r="K63">
            <v>9.7460000000000022</v>
          </cell>
          <cell r="L63">
            <v>8.2009999999999987</v>
          </cell>
          <cell r="M63">
            <v>9.1890000000000001</v>
          </cell>
          <cell r="N63">
            <v>10.314</v>
          </cell>
          <cell r="O63">
            <v>10.702</v>
          </cell>
          <cell r="P63">
            <v>12.127000000000001</v>
          </cell>
          <cell r="Q63">
            <v>12.065000000000001</v>
          </cell>
          <cell r="R63">
            <v>12.59</v>
          </cell>
          <cell r="S63">
            <v>11.889000000000001</v>
          </cell>
          <cell r="T63">
            <v>12.438999999999998</v>
          </cell>
          <cell r="U63">
            <v>13.071</v>
          </cell>
          <cell r="V63">
            <v>13.488</v>
          </cell>
          <cell r="W63">
            <v>14.882</v>
          </cell>
          <cell r="X63">
            <v>18.177000000000003</v>
          </cell>
          <cell r="Y63">
            <v>16.164999999999999</v>
          </cell>
          <cell r="Z63">
            <v>0</v>
          </cell>
        </row>
        <row r="66">
          <cell r="A66">
            <v>2923</v>
          </cell>
          <cell r="B66" t="str">
            <v>GENERAL DEVELOPMENT UTILITIES</v>
          </cell>
          <cell r="K66" t="str">
            <v>-</v>
          </cell>
          <cell r="L66" t="str">
            <v>-</v>
          </cell>
          <cell r="M66" t="str">
            <v>-</v>
          </cell>
          <cell r="N66" t="str">
            <v>-</v>
          </cell>
          <cell r="O66" t="str">
            <v>-</v>
          </cell>
          <cell r="P66" t="str">
            <v>-</v>
          </cell>
          <cell r="Q66" t="str">
            <v>-</v>
          </cell>
          <cell r="R66" t="str">
            <v>-</v>
          </cell>
          <cell r="S66" t="str">
            <v>-</v>
          </cell>
          <cell r="T66" t="str">
            <v>-</v>
          </cell>
          <cell r="U66" t="str">
            <v>-</v>
          </cell>
          <cell r="V66" t="str">
            <v>-</v>
          </cell>
          <cell r="W66" t="str">
            <v>-</v>
          </cell>
          <cell r="X66" t="str">
            <v>-</v>
          </cell>
          <cell r="Y66" t="str">
            <v>-</v>
          </cell>
          <cell r="Z66" t="str">
            <v>-</v>
          </cell>
          <cell r="AA66" t="str">
            <v>SWUCA</v>
          </cell>
        </row>
        <row r="67">
          <cell r="A67">
            <v>4725</v>
          </cell>
          <cell r="B67" t="str">
            <v>ARCADIA, CITY OF</v>
          </cell>
          <cell r="K67">
            <v>0.69199999999999995</v>
          </cell>
          <cell r="L67">
            <v>0.68200000000000005</v>
          </cell>
          <cell r="M67">
            <v>0.93700000000000006</v>
          </cell>
          <cell r="N67">
            <v>1.002</v>
          </cell>
          <cell r="O67">
            <v>0.873</v>
          </cell>
          <cell r="P67">
            <v>0.90900000000000003</v>
          </cell>
          <cell r="Q67">
            <v>0.89100000000000001</v>
          </cell>
          <cell r="R67">
            <v>0.91</v>
          </cell>
          <cell r="S67">
            <v>0.92800000000000005</v>
          </cell>
          <cell r="T67">
            <v>1.0900000000000001</v>
          </cell>
          <cell r="U67">
            <v>1.1220000000000001</v>
          </cell>
          <cell r="V67">
            <v>1.224</v>
          </cell>
          <cell r="W67">
            <v>0.96799999999999997</v>
          </cell>
          <cell r="X67">
            <v>0.93500000000000005</v>
          </cell>
          <cell r="Y67">
            <v>0.90800000000000003</v>
          </cell>
          <cell r="AA67" t="str">
            <v>SWUCA</v>
          </cell>
        </row>
        <row r="68">
          <cell r="A68">
            <v>6483</v>
          </cell>
          <cell r="B68" t="str">
            <v>SPECIALITY DEVELOPMENT/BUCHANAN</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SWUCA</v>
          </cell>
        </row>
        <row r="69">
          <cell r="A69">
            <v>6604</v>
          </cell>
          <cell r="B69" t="str">
            <v>LAKE SUZY/LOREDA DEV.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SWUCA</v>
          </cell>
        </row>
        <row r="70">
          <cell r="A70">
            <v>7116</v>
          </cell>
          <cell r="B70" t="str">
            <v>RIVERWOOD DEVELOPMENT</v>
          </cell>
          <cell r="K70" t="str">
            <v>-</v>
          </cell>
          <cell r="L70" t="str">
            <v>-</v>
          </cell>
          <cell r="M70" t="str">
            <v>-</v>
          </cell>
          <cell r="N70" t="str">
            <v>-</v>
          </cell>
          <cell r="O70" t="str">
            <v>-</v>
          </cell>
          <cell r="P70" t="str">
            <v>-</v>
          </cell>
          <cell r="Q70" t="str">
            <v>-</v>
          </cell>
          <cell r="R70" t="str">
            <v>-</v>
          </cell>
          <cell r="S70" t="str">
            <v>-</v>
          </cell>
          <cell r="T70" t="str">
            <v>-</v>
          </cell>
          <cell r="U70" t="str">
            <v>-</v>
          </cell>
          <cell r="V70" t="str">
            <v>-</v>
          </cell>
          <cell r="W70" t="str">
            <v>-</v>
          </cell>
          <cell r="X70" t="str">
            <v>-</v>
          </cell>
          <cell r="Y70" t="str">
            <v>-</v>
          </cell>
          <cell r="Z70" t="str">
            <v>-</v>
          </cell>
          <cell r="AA70" t="str">
            <v>SWUCA</v>
          </cell>
        </row>
        <row r="71">
          <cell r="A71">
            <v>10420</v>
          </cell>
          <cell r="B71" t="str">
            <v>PR/MRWSA / LAKE SUZY</v>
          </cell>
          <cell r="K71">
            <v>0.05</v>
          </cell>
          <cell r="L71">
            <v>5.5E-2</v>
          </cell>
          <cell r="M71">
            <v>7.3999999999999996E-2</v>
          </cell>
          <cell r="N71">
            <v>0.06</v>
          </cell>
          <cell r="O71">
            <v>5.8000000000000003E-2</v>
          </cell>
          <cell r="P71">
            <v>6.7000000000000004E-2</v>
          </cell>
          <cell r="Q71">
            <v>7.1999999999999995E-2</v>
          </cell>
          <cell r="R71">
            <v>0.08</v>
          </cell>
          <cell r="S71">
            <v>0.08</v>
          </cell>
          <cell r="T71">
            <v>6.3E-2</v>
          </cell>
          <cell r="U71">
            <v>7.3999999999999996E-2</v>
          </cell>
          <cell r="V71">
            <v>9.1999999999999998E-2</v>
          </cell>
          <cell r="W71">
            <v>0.108</v>
          </cell>
          <cell r="X71">
            <v>0.108</v>
          </cell>
          <cell r="Y71">
            <v>0.47099999999999997</v>
          </cell>
          <cell r="AA71" t="str">
            <v>SWUCA</v>
          </cell>
        </row>
        <row r="72">
          <cell r="A72">
            <v>10420</v>
          </cell>
          <cell r="B72" t="str">
            <v>PR/MRWSA / DESOTO PORTION</v>
          </cell>
          <cell r="K72" t="str">
            <v>-</v>
          </cell>
          <cell r="L72" t="str">
            <v>-</v>
          </cell>
          <cell r="M72" t="str">
            <v>-</v>
          </cell>
          <cell r="N72">
            <v>0</v>
          </cell>
          <cell r="O72">
            <v>0</v>
          </cell>
          <cell r="P72">
            <v>0</v>
          </cell>
          <cell r="Q72">
            <v>0</v>
          </cell>
          <cell r="R72">
            <v>0</v>
          </cell>
          <cell r="S72" t="str">
            <v>-</v>
          </cell>
          <cell r="T72" t="str">
            <v>-</v>
          </cell>
          <cell r="U72" t="str">
            <v>-</v>
          </cell>
          <cell r="V72" t="str">
            <v>-</v>
          </cell>
          <cell r="W72" t="str">
            <v>-</v>
          </cell>
          <cell r="X72" t="str">
            <v>-</v>
          </cell>
          <cell r="Y72" t="str">
            <v>-</v>
          </cell>
          <cell r="Z72" t="str">
            <v>-</v>
          </cell>
          <cell r="AA72" t="str">
            <v>SWUCA</v>
          </cell>
        </row>
        <row r="75">
          <cell r="A75" t="str">
            <v>DESOTO COUNTY TOTAL PUBLIC SUPPLY &gt;&gt;&gt;</v>
          </cell>
          <cell r="C75">
            <v>0</v>
          </cell>
          <cell r="D75">
            <v>0</v>
          </cell>
          <cell r="E75">
            <v>0</v>
          </cell>
          <cell r="F75">
            <v>0</v>
          </cell>
          <cell r="G75">
            <v>0</v>
          </cell>
          <cell r="H75">
            <v>0</v>
          </cell>
          <cell r="I75">
            <v>0</v>
          </cell>
          <cell r="J75">
            <v>0</v>
          </cell>
          <cell r="K75">
            <v>0.74199999999999999</v>
          </cell>
          <cell r="L75">
            <v>0.7370000000000001</v>
          </cell>
          <cell r="M75">
            <v>1.0110000000000001</v>
          </cell>
          <cell r="N75">
            <v>1.0620000000000001</v>
          </cell>
          <cell r="O75">
            <v>0.93100000000000005</v>
          </cell>
          <cell r="P75">
            <v>0.97599999999999998</v>
          </cell>
          <cell r="Q75">
            <v>0.96299999999999997</v>
          </cell>
          <cell r="R75">
            <v>0.99</v>
          </cell>
          <cell r="S75">
            <v>1.008</v>
          </cell>
          <cell r="T75">
            <v>1.153</v>
          </cell>
          <cell r="U75">
            <v>1.1960000000000002</v>
          </cell>
          <cell r="V75">
            <v>1.3160000000000001</v>
          </cell>
          <cell r="W75">
            <v>1.0760000000000001</v>
          </cell>
          <cell r="X75">
            <v>1.0430000000000001</v>
          </cell>
          <cell r="Y75">
            <v>1.379</v>
          </cell>
          <cell r="Z75">
            <v>0</v>
          </cell>
        </row>
        <row r="78">
          <cell r="A78">
            <v>30</v>
          </cell>
          <cell r="B78" t="str">
            <v>BOWLING GREEN, CITY OF</v>
          </cell>
          <cell r="K78">
            <v>0.31</v>
          </cell>
          <cell r="L78">
            <v>0.29899999999999999</v>
          </cell>
          <cell r="M78">
            <v>0.28899999999999998</v>
          </cell>
          <cell r="N78">
            <v>0.308</v>
          </cell>
          <cell r="O78">
            <v>0.28399999999999997</v>
          </cell>
          <cell r="P78">
            <v>0.23599999999999999</v>
          </cell>
          <cell r="Q78">
            <v>0.24199999999999999</v>
          </cell>
          <cell r="R78">
            <v>0.25800000000000001</v>
          </cell>
          <cell r="S78">
            <v>0.28399999999999997</v>
          </cell>
          <cell r="T78">
            <v>0.27100000000000002</v>
          </cell>
          <cell r="U78">
            <v>0.245</v>
          </cell>
          <cell r="V78">
            <v>0.307</v>
          </cell>
          <cell r="W78">
            <v>0.28199999999999997</v>
          </cell>
          <cell r="X78">
            <v>0.29499999999999998</v>
          </cell>
          <cell r="Y78">
            <v>0.27</v>
          </cell>
          <cell r="AA78" t="str">
            <v>SWUCA</v>
          </cell>
        </row>
        <row r="79">
          <cell r="A79">
            <v>4461</v>
          </cell>
          <cell r="B79" t="str">
            <v>WAUCHULA, CITY OF</v>
          </cell>
          <cell r="K79">
            <v>0.83799999999999997</v>
          </cell>
          <cell r="L79">
            <v>0.68899999999999995</v>
          </cell>
          <cell r="M79">
            <v>0.86</v>
          </cell>
          <cell r="N79">
            <v>0.80300000000000005</v>
          </cell>
          <cell r="O79">
            <v>0.83199999999999996</v>
          </cell>
          <cell r="P79">
            <v>1.0209999999999999</v>
          </cell>
          <cell r="Q79">
            <v>0.875</v>
          </cell>
          <cell r="R79">
            <v>0.86899999999999999</v>
          </cell>
          <cell r="S79">
            <v>0.753</v>
          </cell>
          <cell r="T79">
            <v>0.82699999999999996</v>
          </cell>
          <cell r="U79">
            <v>0.83199999999999996</v>
          </cell>
          <cell r="V79">
            <v>0.89800000000000002</v>
          </cell>
          <cell r="W79">
            <v>0.84299999999999997</v>
          </cell>
          <cell r="X79">
            <v>0.91900000000000004</v>
          </cell>
          <cell r="Y79">
            <v>0.79800000000000004</v>
          </cell>
          <cell r="AA79" t="str">
            <v>SWUCA</v>
          </cell>
        </row>
        <row r="80">
          <cell r="A80">
            <v>7658</v>
          </cell>
          <cell r="B80" t="str">
            <v>ZOLFO SPRINGS, TOWN OF</v>
          </cell>
          <cell r="K80">
            <v>0.156</v>
          </cell>
          <cell r="L80">
            <v>0.188</v>
          </cell>
          <cell r="M80">
            <v>0.218</v>
          </cell>
          <cell r="N80">
            <v>0.24099999999999999</v>
          </cell>
          <cell r="O80">
            <v>0.11</v>
          </cell>
          <cell r="P80">
            <v>7.2999999999999995E-2</v>
          </cell>
          <cell r="Q80">
            <v>0.153</v>
          </cell>
          <cell r="R80">
            <v>0.14899999999999999</v>
          </cell>
          <cell r="S80">
            <v>0.122</v>
          </cell>
          <cell r="T80">
            <v>0.19500000000000001</v>
          </cell>
          <cell r="U80">
            <v>0.22500000000000001</v>
          </cell>
          <cell r="V80">
            <v>0.215</v>
          </cell>
          <cell r="W80">
            <v>0.224</v>
          </cell>
          <cell r="X80">
            <v>0.22</v>
          </cell>
          <cell r="Y80">
            <v>0.22600000000000001</v>
          </cell>
          <cell r="AA80" t="str">
            <v>SWUCA</v>
          </cell>
        </row>
        <row r="83">
          <cell r="A83" t="str">
            <v>HARDEE COUNTY TOTAL PUBLIC SUPPLY &gt;&gt;&gt;</v>
          </cell>
          <cell r="C83">
            <v>0</v>
          </cell>
          <cell r="D83">
            <v>0</v>
          </cell>
          <cell r="E83">
            <v>0</v>
          </cell>
          <cell r="F83">
            <v>0</v>
          </cell>
          <cell r="G83">
            <v>0</v>
          </cell>
          <cell r="H83">
            <v>0</v>
          </cell>
          <cell r="I83">
            <v>0</v>
          </cell>
          <cell r="J83">
            <v>0</v>
          </cell>
          <cell r="K83">
            <v>1.3039999999999998</v>
          </cell>
          <cell r="L83">
            <v>1.1759999999999999</v>
          </cell>
          <cell r="M83">
            <v>1.367</v>
          </cell>
          <cell r="N83">
            <v>1.3519999999999999</v>
          </cell>
          <cell r="O83">
            <v>1.226</v>
          </cell>
          <cell r="P83">
            <v>1.3299999999999998</v>
          </cell>
          <cell r="Q83">
            <v>1.27</v>
          </cell>
          <cell r="R83">
            <v>1.276</v>
          </cell>
          <cell r="S83">
            <v>1.1589999999999998</v>
          </cell>
          <cell r="T83">
            <v>1.2929999999999999</v>
          </cell>
          <cell r="U83">
            <v>1.302</v>
          </cell>
          <cell r="V83">
            <v>1.4200000000000002</v>
          </cell>
          <cell r="W83">
            <v>1.349</v>
          </cell>
          <cell r="X83">
            <v>1.4339999999999999</v>
          </cell>
          <cell r="Y83">
            <v>1.294</v>
          </cell>
          <cell r="Z83">
            <v>0</v>
          </cell>
        </row>
        <row r="86">
          <cell r="A86">
            <v>987</v>
          </cell>
          <cell r="B86" t="str">
            <v>HERNANDO CO. / LAKESIDE ACRES</v>
          </cell>
          <cell r="K86" t="str">
            <v>-</v>
          </cell>
          <cell r="L86" t="str">
            <v>-</v>
          </cell>
          <cell r="M86" t="str">
            <v>-</v>
          </cell>
          <cell r="N86" t="str">
            <v>-</v>
          </cell>
          <cell r="O86" t="str">
            <v>-</v>
          </cell>
          <cell r="P86" t="str">
            <v>-</v>
          </cell>
          <cell r="Q86" t="str">
            <v>-</v>
          </cell>
          <cell r="R86" t="str">
            <v>-</v>
          </cell>
          <cell r="S86" t="str">
            <v>-</v>
          </cell>
          <cell r="T86" t="str">
            <v>-</v>
          </cell>
          <cell r="U86" t="str">
            <v>-</v>
          </cell>
          <cell r="V86" t="str">
            <v>-</v>
          </cell>
          <cell r="W86" t="str">
            <v>-</v>
          </cell>
          <cell r="X86" t="str">
            <v>-</v>
          </cell>
          <cell r="Y86" t="str">
            <v>-</v>
          </cell>
          <cell r="Z86" t="str">
            <v>-</v>
          </cell>
        </row>
        <row r="87">
          <cell r="A87">
            <v>1651</v>
          </cell>
          <cell r="B87" t="str">
            <v>HERNANDO CO. UTIL. / RIDGE MANOR WEST</v>
          </cell>
          <cell r="C87" t="str">
            <v xml:space="preserve"> </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row>
        <row r="88">
          <cell r="A88">
            <v>2179</v>
          </cell>
          <cell r="B88" t="str">
            <v>HERNANDO CO. WATER AND SEWER</v>
          </cell>
          <cell r="K88">
            <v>0.112</v>
          </cell>
          <cell r="L88" t="str">
            <v>-</v>
          </cell>
          <cell r="M88" t="str">
            <v>-</v>
          </cell>
          <cell r="N88" t="str">
            <v>-</v>
          </cell>
          <cell r="O88">
            <v>0.122</v>
          </cell>
          <cell r="P88">
            <v>0.14199999999999999</v>
          </cell>
          <cell r="Q88">
            <v>0.113</v>
          </cell>
          <cell r="R88">
            <v>0.13600000000000001</v>
          </cell>
          <cell r="S88">
            <v>0.122</v>
          </cell>
          <cell r="T88">
            <v>0.11799999999999999</v>
          </cell>
          <cell r="U88">
            <v>0.111</v>
          </cell>
          <cell r="V88">
            <v>0.114</v>
          </cell>
          <cell r="W88" t="str">
            <v>-</v>
          </cell>
          <cell r="X88" t="str">
            <v>-</v>
          </cell>
          <cell r="Y88" t="str">
            <v>-</v>
          </cell>
          <cell r="Z88" t="str">
            <v>-</v>
          </cell>
        </row>
        <row r="89">
          <cell r="A89">
            <v>2887</v>
          </cell>
          <cell r="B89" t="str">
            <v>ROLLING ACRES ENTERPRISES</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row>
        <row r="90">
          <cell r="A90">
            <v>2983</v>
          </cell>
          <cell r="B90" t="str">
            <v>HERNANDO CO. WATER AND SEWER</v>
          </cell>
          <cell r="K90">
            <v>4.4729999999999999</v>
          </cell>
          <cell r="L90">
            <v>5.0019999999999998</v>
          </cell>
          <cell r="M90">
            <v>5.6929999999999996</v>
          </cell>
          <cell r="N90">
            <v>5.5410000000000004</v>
          </cell>
          <cell r="O90">
            <v>5.3380000000000001</v>
          </cell>
          <cell r="P90">
            <v>6.1189999999999998</v>
          </cell>
          <cell r="Q90">
            <v>5.1870000000000003</v>
          </cell>
          <cell r="R90">
            <v>5.8049999999999997</v>
          </cell>
          <cell r="S90">
            <v>5.702</v>
          </cell>
          <cell r="T90">
            <v>5.8289999999999997</v>
          </cell>
          <cell r="U90">
            <v>5.7370000000000001</v>
          </cell>
          <cell r="V90">
            <v>6.9130000000000003</v>
          </cell>
          <cell r="W90">
            <v>20.442</v>
          </cell>
          <cell r="X90">
            <v>23.542999999999999</v>
          </cell>
          <cell r="Y90">
            <v>22.03</v>
          </cell>
        </row>
        <row r="91">
          <cell r="A91">
            <v>3273</v>
          </cell>
          <cell r="B91" t="str">
            <v>HOLIDAY SPRINGS TRAVEL PARK</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row>
        <row r="92">
          <cell r="A92">
            <v>3408</v>
          </cell>
          <cell r="B92" t="str">
            <v>HERNANDO CO. WATER AND SEWER</v>
          </cell>
          <cell r="K92">
            <v>0.15</v>
          </cell>
          <cell r="L92" t="str">
            <v>-</v>
          </cell>
          <cell r="M92" t="str">
            <v>-</v>
          </cell>
          <cell r="N92" t="str">
            <v>-</v>
          </cell>
          <cell r="O92">
            <v>0.14899999999999999</v>
          </cell>
          <cell r="P92">
            <v>0.14299999999999999</v>
          </cell>
          <cell r="Q92">
            <v>0.115</v>
          </cell>
          <cell r="R92">
            <v>0.13700000000000001</v>
          </cell>
          <cell r="S92">
            <v>0.13100000000000001</v>
          </cell>
          <cell r="T92">
            <v>0.13400000000000001</v>
          </cell>
          <cell r="U92">
            <v>0.13100000000000001</v>
          </cell>
          <cell r="V92">
            <v>0.11799999999999999</v>
          </cell>
          <cell r="W92" t="str">
            <v>-</v>
          </cell>
          <cell r="X92" t="str">
            <v>-</v>
          </cell>
          <cell r="Y92" t="str">
            <v>-</v>
          </cell>
          <cell r="Z92" t="str">
            <v>-</v>
          </cell>
        </row>
        <row r="93">
          <cell r="A93">
            <v>4842</v>
          </cell>
          <cell r="B93" t="str">
            <v>FLA WATER SERVICES / SPR. HILL UTIL.</v>
          </cell>
          <cell r="K93">
            <v>9.6110000000000007</v>
          </cell>
          <cell r="L93">
            <v>8.5530000000000008</v>
          </cell>
          <cell r="M93">
            <v>9.0559999999999992</v>
          </cell>
          <cell r="N93">
            <v>9.8369999999999997</v>
          </cell>
          <cell r="O93">
            <v>10.834</v>
          </cell>
          <cell r="P93">
            <v>11.455</v>
          </cell>
          <cell r="Q93">
            <v>12.172000000000001</v>
          </cell>
          <cell r="R93">
            <v>13.295999999999999</v>
          </cell>
          <cell r="S93">
            <v>10.657</v>
          </cell>
          <cell r="T93">
            <v>12.666</v>
          </cell>
          <cell r="U93">
            <v>11.981</v>
          </cell>
          <cell r="V93">
            <v>13.156000000000001</v>
          </cell>
          <cell r="W93" t="str">
            <v>-</v>
          </cell>
          <cell r="X93" t="str">
            <v>-</v>
          </cell>
          <cell r="Y93" t="str">
            <v>-</v>
          </cell>
          <cell r="Z93" t="str">
            <v>-</v>
          </cell>
        </row>
        <row r="94">
          <cell r="A94">
            <v>5186</v>
          </cell>
          <cell r="B94" t="str">
            <v>HERNANDO CO. WATER AND SEWER</v>
          </cell>
          <cell r="K94">
            <v>1.7999999999999999E-2</v>
          </cell>
          <cell r="L94" t="str">
            <v>-</v>
          </cell>
          <cell r="M94" t="str">
            <v>-</v>
          </cell>
          <cell r="N94" t="str">
            <v>-</v>
          </cell>
          <cell r="O94" t="str">
            <v>-</v>
          </cell>
          <cell r="P94" t="str">
            <v>-</v>
          </cell>
          <cell r="Q94" t="str">
            <v>-</v>
          </cell>
          <cell r="R94" t="str">
            <v>-</v>
          </cell>
          <cell r="S94" t="str">
            <v>-</v>
          </cell>
          <cell r="T94" t="str">
            <v>-</v>
          </cell>
          <cell r="U94" t="str">
            <v>-</v>
          </cell>
          <cell r="V94" t="str">
            <v>-</v>
          </cell>
          <cell r="W94" t="str">
            <v>-</v>
          </cell>
          <cell r="X94" t="str">
            <v>-</v>
          </cell>
          <cell r="Y94" t="str">
            <v>-</v>
          </cell>
          <cell r="Z94" t="str">
            <v>-</v>
          </cell>
        </row>
        <row r="95">
          <cell r="A95">
            <v>5755</v>
          </cell>
          <cell r="B95" t="str">
            <v>HERNANDO CO. / SPRINGWOOD / SCARBOROUGH</v>
          </cell>
          <cell r="C95" t="str">
            <v xml:space="preserve"> </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row>
        <row r="96">
          <cell r="A96">
            <v>5789</v>
          </cell>
          <cell r="B96" t="str">
            <v>HERNANDO CO. WATER AND SEWER</v>
          </cell>
          <cell r="K96">
            <v>0.48499999999999999</v>
          </cell>
          <cell r="L96" t="str">
            <v>-</v>
          </cell>
          <cell r="M96" t="str">
            <v>-</v>
          </cell>
          <cell r="N96" t="str">
            <v>-</v>
          </cell>
          <cell r="O96">
            <v>0.54900000000000004</v>
          </cell>
          <cell r="P96">
            <v>0.59399999999999997</v>
          </cell>
          <cell r="Q96">
            <v>0.621</v>
          </cell>
          <cell r="R96">
            <v>0.64200000000000002</v>
          </cell>
          <cell r="S96">
            <v>0.69399999999999995</v>
          </cell>
          <cell r="T96">
            <v>0.6</v>
          </cell>
          <cell r="U96">
            <v>0.57099999999999995</v>
          </cell>
          <cell r="V96">
            <v>0.68300000000000005</v>
          </cell>
          <cell r="W96">
            <v>1.1220000000000001</v>
          </cell>
          <cell r="X96">
            <v>1.1719999999999999</v>
          </cell>
          <cell r="Y96">
            <v>1.075</v>
          </cell>
        </row>
        <row r="97">
          <cell r="A97">
            <v>5816</v>
          </cell>
          <cell r="B97" t="str">
            <v>HERNANDO CO / SUN ROAD</v>
          </cell>
          <cell r="K97">
            <v>7.0000000000000001E-3</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row>
        <row r="98">
          <cell r="A98">
            <v>5817</v>
          </cell>
          <cell r="B98" t="str">
            <v>HERNANDO CO / CEDAR LANE</v>
          </cell>
          <cell r="K98">
            <v>2.9000000000000001E-2</v>
          </cell>
          <cell r="L98" t="str">
            <v>-</v>
          </cell>
          <cell r="M98" t="str">
            <v>-</v>
          </cell>
          <cell r="N98" t="str">
            <v>-</v>
          </cell>
          <cell r="O98" t="str">
            <v>-</v>
          </cell>
          <cell r="P98" t="str">
            <v>-</v>
          </cell>
          <cell r="Q98" t="str">
            <v>-</v>
          </cell>
          <cell r="R98" t="str">
            <v>-</v>
          </cell>
          <cell r="S98" t="str">
            <v>-</v>
          </cell>
          <cell r="T98" t="str">
            <v>-</v>
          </cell>
          <cell r="U98" t="str">
            <v>-</v>
          </cell>
          <cell r="V98" t="str">
            <v>-</v>
          </cell>
          <cell r="W98" t="str">
            <v>-</v>
          </cell>
          <cell r="X98" t="str">
            <v>-</v>
          </cell>
          <cell r="Y98" t="str">
            <v>-</v>
          </cell>
          <cell r="Z98" t="str">
            <v>-</v>
          </cell>
        </row>
        <row r="99">
          <cell r="A99">
            <v>6837</v>
          </cell>
          <cell r="B99" t="str">
            <v>HERNANDO CO. UTIL. / RIVERDALE</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row>
        <row r="100">
          <cell r="A100">
            <v>6895</v>
          </cell>
          <cell r="B100" t="str">
            <v>HERNANDO CO. UTIL. / RYL. HIGHLANDS</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row>
        <row r="101">
          <cell r="A101">
            <v>7627</v>
          </cell>
          <cell r="B101" t="str">
            <v xml:space="preserve">BROOKSVILLE, CITY OF            </v>
          </cell>
          <cell r="K101">
            <v>1.6140000000000001</v>
          </cell>
          <cell r="L101">
            <v>1.6779999999999999</v>
          </cell>
          <cell r="M101">
            <v>1.6639999999999999</v>
          </cell>
          <cell r="N101">
            <v>1.6970000000000001</v>
          </cell>
          <cell r="O101">
            <v>1.659</v>
          </cell>
          <cell r="P101">
            <v>1.806</v>
          </cell>
          <cell r="Q101">
            <v>1.804</v>
          </cell>
          <cell r="R101">
            <v>1.6830000000000001</v>
          </cell>
          <cell r="S101">
            <v>1.5249999999999999</v>
          </cell>
          <cell r="T101">
            <v>1.587</v>
          </cell>
          <cell r="U101">
            <v>1.512</v>
          </cell>
          <cell r="V101">
            <v>1.391</v>
          </cell>
          <cell r="W101">
            <v>1.464</v>
          </cell>
          <cell r="X101">
            <v>1.5489999999999999</v>
          </cell>
          <cell r="Y101">
            <v>1.407</v>
          </cell>
        </row>
        <row r="102">
          <cell r="A102">
            <v>7955</v>
          </cell>
          <cell r="B102" t="str">
            <v>HERNANDO CO. / BRAEWOOD</v>
          </cell>
          <cell r="K102" t="str">
            <v>-</v>
          </cell>
          <cell r="L102" t="str">
            <v>-</v>
          </cell>
          <cell r="M102" t="str">
            <v>-</v>
          </cell>
          <cell r="N102" t="str">
            <v>-</v>
          </cell>
          <cell r="O102" t="str">
            <v>-</v>
          </cell>
          <cell r="P102" t="str">
            <v>-</v>
          </cell>
          <cell r="Q102" t="str">
            <v>-</v>
          </cell>
          <cell r="R102" t="str">
            <v>-</v>
          </cell>
          <cell r="S102" t="str">
            <v>-</v>
          </cell>
          <cell r="T102" t="str">
            <v>-</v>
          </cell>
          <cell r="U102" t="str">
            <v>-</v>
          </cell>
          <cell r="V102" t="str">
            <v>-</v>
          </cell>
          <cell r="W102" t="str">
            <v>-</v>
          </cell>
          <cell r="X102" t="str">
            <v>-</v>
          </cell>
          <cell r="Y102" t="str">
            <v>-</v>
          </cell>
          <cell r="Z102" t="str">
            <v>-</v>
          </cell>
        </row>
        <row r="103">
          <cell r="A103">
            <v>8323</v>
          </cell>
          <cell r="B103" t="str">
            <v>HERNANDO CO. / LINDSEY</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row>
        <row r="104">
          <cell r="A104">
            <v>8833</v>
          </cell>
          <cell r="B104" t="str">
            <v>FLORIDA SEVILLE</v>
          </cell>
          <cell r="K104" t="str">
            <v>-</v>
          </cell>
          <cell r="L104" t="str">
            <v>-</v>
          </cell>
          <cell r="M104" t="str">
            <v>-</v>
          </cell>
          <cell r="N104" t="str">
            <v>-</v>
          </cell>
          <cell r="O104">
            <v>1.2999999999999999E-2</v>
          </cell>
          <cell r="P104">
            <v>3.0000000000000001E-3</v>
          </cell>
          <cell r="Q104">
            <v>5.0000000000000001E-3</v>
          </cell>
          <cell r="R104" t="str">
            <v>-</v>
          </cell>
          <cell r="S104" t="str">
            <v>-</v>
          </cell>
          <cell r="T104" t="str">
            <v>-</v>
          </cell>
          <cell r="U104" t="str">
            <v>-</v>
          </cell>
          <cell r="V104" t="str">
            <v>-</v>
          </cell>
          <cell r="W104" t="str">
            <v>-</v>
          </cell>
          <cell r="X104" t="str">
            <v>-</v>
          </cell>
          <cell r="Y104" t="str">
            <v>-</v>
          </cell>
          <cell r="Z104" t="str">
            <v>-</v>
          </cell>
        </row>
        <row r="107">
          <cell r="A107" t="str">
            <v>HERNANDO COUNTY TOTAL PUBLIC SUPPLY &gt;&gt;&gt;</v>
          </cell>
          <cell r="C107">
            <v>0</v>
          </cell>
          <cell r="D107">
            <v>0</v>
          </cell>
          <cell r="E107">
            <v>0</v>
          </cell>
          <cell r="F107">
            <v>0</v>
          </cell>
          <cell r="G107">
            <v>0</v>
          </cell>
          <cell r="H107">
            <v>0</v>
          </cell>
          <cell r="I107">
            <v>0</v>
          </cell>
          <cell r="J107">
            <v>0</v>
          </cell>
          <cell r="K107">
            <v>16.498999999999999</v>
          </cell>
          <cell r="L107">
            <v>15.233000000000001</v>
          </cell>
          <cell r="M107">
            <v>16.413</v>
          </cell>
          <cell r="N107">
            <v>17.074999999999999</v>
          </cell>
          <cell r="O107">
            <v>18.663999999999998</v>
          </cell>
          <cell r="P107">
            <v>20.262000000000004</v>
          </cell>
          <cell r="Q107">
            <v>20.016999999999999</v>
          </cell>
          <cell r="R107">
            <v>21.698999999999998</v>
          </cell>
          <cell r="S107">
            <v>18.831</v>
          </cell>
          <cell r="T107">
            <v>20.934000000000001</v>
          </cell>
          <cell r="U107">
            <v>20.043000000000003</v>
          </cell>
          <cell r="V107">
            <v>22.375</v>
          </cell>
          <cell r="W107">
            <v>23.027999999999999</v>
          </cell>
          <cell r="X107">
            <v>26.263999999999999</v>
          </cell>
          <cell r="Y107">
            <v>24.512</v>
          </cell>
          <cell r="Z107">
            <v>0</v>
          </cell>
        </row>
        <row r="110">
          <cell r="A110">
            <v>4167</v>
          </cell>
          <cell r="B110" t="str">
            <v>LAKE JOSEPHINE HEIGHTS WATER</v>
          </cell>
          <cell r="K110">
            <v>9.0999999999999998E-2</v>
          </cell>
          <cell r="L110">
            <v>0.105</v>
          </cell>
          <cell r="M110">
            <v>0.09</v>
          </cell>
          <cell r="N110">
            <v>9.9000000000000005E-2</v>
          </cell>
          <cell r="O110">
            <v>0.104</v>
          </cell>
          <cell r="P110">
            <v>0.114</v>
          </cell>
          <cell r="Q110">
            <v>0.113</v>
          </cell>
          <cell r="R110">
            <v>0.109</v>
          </cell>
          <cell r="S110">
            <v>0.11</v>
          </cell>
          <cell r="T110">
            <v>9.6000000000000002E-2</v>
          </cell>
          <cell r="U110">
            <v>4.4999999999999998E-2</v>
          </cell>
          <cell r="V110">
            <v>8.2000000000000003E-2</v>
          </cell>
          <cell r="W110">
            <v>0.153</v>
          </cell>
          <cell r="X110">
            <v>0.16700000000000001</v>
          </cell>
          <cell r="Y110">
            <v>0.10299999999999999</v>
          </cell>
          <cell r="AA110" t="str">
            <v>SWUCA</v>
          </cell>
        </row>
        <row r="111">
          <cell r="A111">
            <v>4492</v>
          </cell>
          <cell r="B111" t="str">
            <v>SEBRING, CITY OF</v>
          </cell>
          <cell r="K111">
            <v>3.19</v>
          </cell>
          <cell r="L111">
            <v>2.9279999999999999</v>
          </cell>
          <cell r="M111">
            <v>3.3</v>
          </cell>
          <cell r="N111">
            <v>3.1429999999999998</v>
          </cell>
          <cell r="O111">
            <v>3.1139999999999999</v>
          </cell>
          <cell r="P111">
            <v>3.2709999999999999</v>
          </cell>
          <cell r="Q111">
            <v>3.3809999999999998</v>
          </cell>
          <cell r="R111">
            <v>3.4329999999999998</v>
          </cell>
          <cell r="S111">
            <v>3.1739999999999999</v>
          </cell>
          <cell r="T111">
            <v>3.448</v>
          </cell>
          <cell r="U111">
            <v>3.1829999999999998</v>
          </cell>
          <cell r="V111">
            <v>3.3039999999999998</v>
          </cell>
          <cell r="W111">
            <v>3.3639999999999999</v>
          </cell>
          <cell r="X111">
            <v>3.5579999999999998</v>
          </cell>
          <cell r="Y111">
            <v>3.5379999999999998</v>
          </cell>
          <cell r="AA111" t="str">
            <v>SWUCA</v>
          </cell>
        </row>
        <row r="112">
          <cell r="A112">
            <v>4670</v>
          </cell>
          <cell r="B112" t="str">
            <v>MARANTHA VILLAGE</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SWUCA</v>
          </cell>
        </row>
        <row r="113">
          <cell r="A113">
            <v>4708</v>
          </cell>
          <cell r="B113" t="str">
            <v xml:space="preserve">SUN'N LAKE OF SEBRING IMPR.     </v>
          </cell>
          <cell r="K113">
            <v>0.59699999999999998</v>
          </cell>
          <cell r="L113">
            <v>0.755</v>
          </cell>
          <cell r="M113">
            <v>0.78300000000000003</v>
          </cell>
          <cell r="N113">
            <v>0.94599999999999995</v>
          </cell>
          <cell r="O113">
            <v>0.71299999999999997</v>
          </cell>
          <cell r="P113">
            <v>0.52200000000000002</v>
          </cell>
          <cell r="Q113">
            <v>0.441</v>
          </cell>
          <cell r="R113">
            <v>0.47899999999999998</v>
          </cell>
          <cell r="S113">
            <v>0.47599999999999998</v>
          </cell>
          <cell r="T113">
            <v>0.51100000000000001</v>
          </cell>
          <cell r="U113">
            <v>1.1879999999999999</v>
          </cell>
          <cell r="V113">
            <v>1.26</v>
          </cell>
          <cell r="W113">
            <v>1.335</v>
          </cell>
          <cell r="X113">
            <v>1.4450000000000001</v>
          </cell>
          <cell r="Y113" t="str">
            <v>-</v>
          </cell>
          <cell r="Z113" t="str">
            <v>-</v>
          </cell>
          <cell r="AA113" t="str">
            <v>SWUCA</v>
          </cell>
        </row>
        <row r="114">
          <cell r="A114">
            <v>4980</v>
          </cell>
          <cell r="B114" t="str">
            <v>LAKE PLACID HOLDING COMPANY</v>
          </cell>
          <cell r="K114">
            <v>0.217</v>
          </cell>
          <cell r="L114">
            <v>0.221</v>
          </cell>
          <cell r="M114">
            <v>0.23200000000000001</v>
          </cell>
          <cell r="N114">
            <v>0.26800000000000002</v>
          </cell>
          <cell r="O114">
            <v>0.26500000000000001</v>
          </cell>
          <cell r="P114">
            <v>0.29499999999999998</v>
          </cell>
          <cell r="Q114">
            <v>0.28399999999999997</v>
          </cell>
          <cell r="R114">
            <v>0.28499999999999998</v>
          </cell>
          <cell r="S114">
            <v>0.26300000000000001</v>
          </cell>
          <cell r="T114">
            <v>0.26400000000000001</v>
          </cell>
          <cell r="U114">
            <v>0.26700000000000002</v>
          </cell>
          <cell r="V114">
            <v>0.26900000000000002</v>
          </cell>
          <cell r="W114">
            <v>0.26200000000000001</v>
          </cell>
          <cell r="X114">
            <v>0.28699999999999998</v>
          </cell>
          <cell r="Y114">
            <v>0.28199999999999997</v>
          </cell>
          <cell r="AA114" t="str">
            <v>SWUCA</v>
          </cell>
        </row>
        <row r="115">
          <cell r="A115">
            <v>5185</v>
          </cell>
          <cell r="B115" t="str">
            <v>BRASHWELL'S HERITAGE ESTATES INC.</v>
          </cell>
          <cell r="K115">
            <v>8.9999999999999993E-3</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SWUCA</v>
          </cell>
        </row>
        <row r="116">
          <cell r="A116">
            <v>5270</v>
          </cell>
          <cell r="B116" t="str">
            <v xml:space="preserve">LAKE PLACID, TOWN OF            </v>
          </cell>
          <cell r="K116">
            <v>0.67900000000000005</v>
          </cell>
          <cell r="L116">
            <v>0.53600000000000003</v>
          </cell>
          <cell r="M116">
            <v>0.56399999999999995</v>
          </cell>
          <cell r="N116">
            <v>0.53800000000000003</v>
          </cell>
          <cell r="O116">
            <v>0.53700000000000003</v>
          </cell>
          <cell r="P116">
            <v>0.55000000000000004</v>
          </cell>
          <cell r="Q116">
            <v>0.53700000000000003</v>
          </cell>
          <cell r="R116">
            <v>0.55600000000000005</v>
          </cell>
          <cell r="S116">
            <v>0.46300000000000002</v>
          </cell>
          <cell r="T116">
            <v>0.48899999999999999</v>
          </cell>
          <cell r="U116">
            <v>0.48399999999999999</v>
          </cell>
          <cell r="V116">
            <v>0.54400000000000004</v>
          </cell>
          <cell r="W116">
            <v>0.56499999999999995</v>
          </cell>
          <cell r="X116">
            <v>0.55500000000000005</v>
          </cell>
          <cell r="Y116">
            <v>0.52100000000000002</v>
          </cell>
          <cell r="AA116" t="str">
            <v>SWUCA</v>
          </cell>
        </row>
        <row r="117">
          <cell r="A117">
            <v>5786</v>
          </cell>
          <cell r="B117" t="str">
            <v>SEBRING RIDGE UTILITIES</v>
          </cell>
          <cell r="K117">
            <v>0.215</v>
          </cell>
          <cell r="L117">
            <v>0.16800000000000001</v>
          </cell>
          <cell r="M117">
            <v>0.19900000000000001</v>
          </cell>
          <cell r="N117">
            <v>0.20100000000000001</v>
          </cell>
          <cell r="O117">
            <v>0.19600000000000001</v>
          </cell>
          <cell r="P117">
            <v>0.17</v>
          </cell>
          <cell r="Q117">
            <v>0.17199999999999999</v>
          </cell>
          <cell r="R117">
            <v>0.18099999999999999</v>
          </cell>
          <cell r="S117">
            <v>0.182</v>
          </cell>
          <cell r="T117">
            <v>0.16400000000000001</v>
          </cell>
          <cell r="U117">
            <v>0.17899999999999999</v>
          </cell>
          <cell r="V117">
            <v>0.20599999999999999</v>
          </cell>
          <cell r="W117">
            <v>0.182</v>
          </cell>
          <cell r="X117">
            <v>0.21199999999999999</v>
          </cell>
          <cell r="Y117">
            <v>0.193</v>
          </cell>
          <cell r="AA117" t="str">
            <v>SWUCA</v>
          </cell>
        </row>
        <row r="118">
          <cell r="A118">
            <v>5882</v>
          </cell>
          <cell r="B118" t="str">
            <v>HEARTLAND UTIL/SEBRING ESTATES</v>
          </cell>
          <cell r="K118">
            <v>8.4000000000000005E-2</v>
          </cell>
          <cell r="L118">
            <v>7.8E-2</v>
          </cell>
          <cell r="M118">
            <v>8.3000000000000004E-2</v>
          </cell>
          <cell r="N118">
            <v>8.2000000000000003E-2</v>
          </cell>
          <cell r="O118">
            <v>8.1000000000000003E-2</v>
          </cell>
          <cell r="P118">
            <v>7.8E-2</v>
          </cell>
          <cell r="Q118">
            <v>7.9000000000000001E-2</v>
          </cell>
          <cell r="R118">
            <v>8.2000000000000003E-2</v>
          </cell>
          <cell r="S118">
            <v>7.0000000000000007E-2</v>
          </cell>
          <cell r="T118" t="str">
            <v>-</v>
          </cell>
          <cell r="U118" t="str">
            <v>-</v>
          </cell>
          <cell r="V118" t="str">
            <v>-</v>
          </cell>
          <cell r="W118" t="str">
            <v>-</v>
          </cell>
          <cell r="X118" t="str">
            <v>-</v>
          </cell>
          <cell r="Y118" t="str">
            <v>-</v>
          </cell>
          <cell r="Z118" t="str">
            <v>-</v>
          </cell>
          <cell r="AA118" t="str">
            <v>SWUCA</v>
          </cell>
        </row>
        <row r="119">
          <cell r="A119">
            <v>6029</v>
          </cell>
          <cell r="B119" t="str">
            <v>AVON PARK, CITY OF</v>
          </cell>
          <cell r="K119">
            <v>1.7430000000000001</v>
          </cell>
          <cell r="L119">
            <v>1.673</v>
          </cell>
          <cell r="M119">
            <v>1.7869999999999999</v>
          </cell>
          <cell r="N119">
            <v>1.8220000000000001</v>
          </cell>
          <cell r="O119">
            <v>2.2930000000000001</v>
          </cell>
          <cell r="P119">
            <v>1.905</v>
          </cell>
          <cell r="Q119">
            <v>1.855</v>
          </cell>
          <cell r="R119">
            <v>1.9550000000000001</v>
          </cell>
          <cell r="S119">
            <v>2.141</v>
          </cell>
          <cell r="T119">
            <v>2.319</v>
          </cell>
          <cell r="U119">
            <v>1.9490000000000001</v>
          </cell>
          <cell r="V119">
            <v>1.7190000000000001</v>
          </cell>
          <cell r="W119">
            <v>1.728</v>
          </cell>
          <cell r="X119">
            <v>1.9339999999999999</v>
          </cell>
          <cell r="Y119">
            <v>1.869</v>
          </cell>
          <cell r="AA119" t="str">
            <v>SWUCA</v>
          </cell>
        </row>
        <row r="120">
          <cell r="A120">
            <v>6326</v>
          </cell>
          <cell r="B120" t="str">
            <v>HIGHLANDS CO. / TOMOKA HEIGHTS</v>
          </cell>
          <cell r="K120">
            <v>0.30099999999999999</v>
          </cell>
          <cell r="L120">
            <v>0.316</v>
          </cell>
          <cell r="M120">
            <v>0.39900000000000002</v>
          </cell>
          <cell r="N120">
            <v>0.33</v>
          </cell>
          <cell r="O120">
            <v>0.26300000000000001</v>
          </cell>
          <cell r="P120">
            <v>0.20300000000000001</v>
          </cell>
          <cell r="Q120">
            <v>0.17699999999999999</v>
          </cell>
          <cell r="R120">
            <v>0.187</v>
          </cell>
          <cell r="S120">
            <v>0.17</v>
          </cell>
          <cell r="T120">
            <v>0.16500000000000001</v>
          </cell>
          <cell r="U120">
            <v>0.158</v>
          </cell>
          <cell r="V120">
            <v>0.16400000000000001</v>
          </cell>
          <cell r="W120">
            <v>0.17</v>
          </cell>
          <cell r="X120">
            <v>0.192</v>
          </cell>
          <cell r="Y120">
            <v>0.185</v>
          </cell>
          <cell r="AA120" t="str">
            <v>SWUCA</v>
          </cell>
        </row>
        <row r="121">
          <cell r="A121">
            <v>6456</v>
          </cell>
          <cell r="B121" t="str">
            <v>SSU / HIGHLANDS</v>
          </cell>
          <cell r="K121">
            <v>1.4E-2</v>
          </cell>
          <cell r="L121">
            <v>2.4E-2</v>
          </cell>
          <cell r="M121">
            <v>0.03</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SWUCA</v>
          </cell>
        </row>
        <row r="122">
          <cell r="A122">
            <v>6804</v>
          </cell>
          <cell r="B122" t="str">
            <v>LAKE BONNETT VILLAGE</v>
          </cell>
          <cell r="K122">
            <v>3.4000000000000002E-2</v>
          </cell>
          <cell r="L122">
            <v>2.5999999999999999E-2</v>
          </cell>
          <cell r="M122">
            <v>3.3000000000000002E-2</v>
          </cell>
          <cell r="N122" t="str">
            <v>-</v>
          </cell>
          <cell r="O122" t="str">
            <v>-</v>
          </cell>
          <cell r="P122" t="str">
            <v>-</v>
          </cell>
          <cell r="Q122" t="str">
            <v>-</v>
          </cell>
          <cell r="R122" t="str">
            <v>-</v>
          </cell>
          <cell r="S122" t="str">
            <v>-</v>
          </cell>
          <cell r="T122" t="str">
            <v>-</v>
          </cell>
          <cell r="U122" t="str">
            <v>-</v>
          </cell>
          <cell r="V122" t="str">
            <v>-</v>
          </cell>
          <cell r="W122" t="str">
            <v>-</v>
          </cell>
          <cell r="X122" t="str">
            <v>-</v>
          </cell>
          <cell r="Y122" t="str">
            <v>-</v>
          </cell>
          <cell r="Z122" t="str">
            <v>-</v>
          </cell>
          <cell r="AA122" t="str">
            <v>SWUCA</v>
          </cell>
        </row>
        <row r="123">
          <cell r="A123">
            <v>7139</v>
          </cell>
          <cell r="B123" t="str">
            <v>BUTTONWOOD BAY / PUGH UTILITIES</v>
          </cell>
          <cell r="K123">
            <v>0.253</v>
          </cell>
          <cell r="L123">
            <v>0.21199999999999999</v>
          </cell>
          <cell r="M123">
            <v>0.21099999999999999</v>
          </cell>
          <cell r="N123">
            <v>0.185</v>
          </cell>
          <cell r="O123">
            <v>0.22900000000000001</v>
          </cell>
          <cell r="P123">
            <v>0.20300000000000001</v>
          </cell>
          <cell r="Q123">
            <v>9.8000000000000004E-2</v>
          </cell>
          <cell r="R123">
            <v>0.34899999999999998</v>
          </cell>
          <cell r="S123">
            <v>0.183</v>
          </cell>
          <cell r="T123">
            <v>0.17599999999999999</v>
          </cell>
          <cell r="U123">
            <v>0.189</v>
          </cell>
          <cell r="V123">
            <v>0.17499999999999999</v>
          </cell>
          <cell r="W123">
            <v>0.218</v>
          </cell>
          <cell r="X123">
            <v>0.22600000000000001</v>
          </cell>
          <cell r="Y123">
            <v>0.16200000000000001</v>
          </cell>
          <cell r="AA123" t="str">
            <v>SWUCA</v>
          </cell>
        </row>
        <row r="124">
          <cell r="A124">
            <v>7704</v>
          </cell>
          <cell r="B124" t="str">
            <v>THE COUNTRY CLUB OF SEBRING</v>
          </cell>
          <cell r="K124">
            <v>0.20499999999999999</v>
          </cell>
          <cell r="L124">
            <v>2.3E-2</v>
          </cell>
          <cell r="M124">
            <v>0.38500000000000001</v>
          </cell>
          <cell r="N124">
            <v>0.08</v>
          </cell>
          <cell r="O124">
            <v>0.36499999999999999</v>
          </cell>
          <cell r="P124">
            <v>0.376</v>
          </cell>
          <cell r="Q124">
            <v>0.223</v>
          </cell>
          <cell r="R124">
            <v>0.246</v>
          </cell>
          <cell r="S124">
            <v>0.255</v>
          </cell>
          <cell r="T124">
            <v>0.24299999999999999</v>
          </cell>
          <cell r="U124">
            <v>0.24</v>
          </cell>
          <cell r="V124">
            <v>0.191</v>
          </cell>
          <cell r="W124">
            <v>0.26800000000000002</v>
          </cell>
          <cell r="X124">
            <v>0.307</v>
          </cell>
          <cell r="Y124">
            <v>0.22</v>
          </cell>
          <cell r="AA124" t="str">
            <v>SWUCA</v>
          </cell>
        </row>
        <row r="125">
          <cell r="A125">
            <v>7811</v>
          </cell>
          <cell r="B125" t="str">
            <v xml:space="preserve">CRYSTAL LAKE CLUB </v>
          </cell>
          <cell r="K125">
            <v>0.24199999999999999</v>
          </cell>
          <cell r="L125">
            <v>0.20100000000000001</v>
          </cell>
          <cell r="M125">
            <v>0.129</v>
          </cell>
          <cell r="N125">
            <v>0.26100000000000001</v>
          </cell>
          <cell r="O125">
            <v>0.1</v>
          </cell>
          <cell r="P125">
            <v>0.223</v>
          </cell>
          <cell r="Q125">
            <v>0.34699999999999998</v>
          </cell>
          <cell r="R125">
            <v>0.14699999999999999</v>
          </cell>
          <cell r="S125">
            <v>4.2999999999999997E-2</v>
          </cell>
          <cell r="T125">
            <v>0.154</v>
          </cell>
          <cell r="U125">
            <v>0.156</v>
          </cell>
          <cell r="V125">
            <v>0.13700000000000001</v>
          </cell>
          <cell r="W125">
            <v>0.157</v>
          </cell>
          <cell r="X125">
            <v>0.186</v>
          </cell>
          <cell r="Y125">
            <v>0.14499999999999999</v>
          </cell>
          <cell r="AA125" t="str">
            <v>SWUCA</v>
          </cell>
        </row>
        <row r="126">
          <cell r="A126">
            <v>7938</v>
          </cell>
          <cell r="B126" t="str">
            <v>HEARTLAND UTILILITIES, INC.</v>
          </cell>
          <cell r="K126">
            <v>0.104</v>
          </cell>
          <cell r="L126">
            <v>9.4E-2</v>
          </cell>
          <cell r="M126">
            <v>8.5000000000000006E-2</v>
          </cell>
          <cell r="N126" t="str">
            <v>-</v>
          </cell>
          <cell r="O126">
            <v>9.0999999999999998E-2</v>
          </cell>
          <cell r="P126">
            <v>0.105</v>
          </cell>
          <cell r="Q126">
            <v>9.7000000000000003E-2</v>
          </cell>
          <cell r="R126">
            <v>9.9000000000000005E-2</v>
          </cell>
          <cell r="S126">
            <v>9.8000000000000004E-2</v>
          </cell>
          <cell r="T126" t="str">
            <v>-</v>
          </cell>
          <cell r="U126" t="str">
            <v>-</v>
          </cell>
          <cell r="V126" t="str">
            <v>-</v>
          </cell>
          <cell r="W126" t="str">
            <v>-</v>
          </cell>
          <cell r="X126" t="str">
            <v>-</v>
          </cell>
          <cell r="Y126" t="str">
            <v>-</v>
          </cell>
          <cell r="Z126" t="str">
            <v>-</v>
          </cell>
          <cell r="AA126" t="str">
            <v>SWUCA</v>
          </cell>
        </row>
        <row r="127">
          <cell r="A127">
            <v>8063</v>
          </cell>
          <cell r="B127" t="str">
            <v>AVON PARK / PINE ACRE</v>
          </cell>
          <cell r="K127" t="str">
            <v>-</v>
          </cell>
          <cell r="L127">
            <v>0.12</v>
          </cell>
          <cell r="M127">
            <v>5.8999999999999997E-2</v>
          </cell>
          <cell r="N127">
            <v>1.9E-2</v>
          </cell>
          <cell r="O127">
            <v>3.3000000000000002E-2</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SWUCA</v>
          </cell>
        </row>
        <row r="128">
          <cell r="A128">
            <v>9490</v>
          </cell>
          <cell r="B128" t="str">
            <v>THE WOODLANDS OF LAKE PLACID</v>
          </cell>
          <cell r="K128">
            <v>4.5999999999999999E-2</v>
          </cell>
          <cell r="L128">
            <v>4.2999999999999997E-2</v>
          </cell>
          <cell r="M128">
            <v>5.7000000000000002E-2</v>
          </cell>
          <cell r="N128">
            <v>0.109</v>
          </cell>
          <cell r="O128">
            <v>0.112</v>
          </cell>
          <cell r="P128">
            <v>0.11899999999999999</v>
          </cell>
          <cell r="Q128">
            <v>0.11700000000000001</v>
          </cell>
          <cell r="R128">
            <v>0.10299999999999999</v>
          </cell>
          <cell r="S128">
            <v>6.5000000000000002E-2</v>
          </cell>
          <cell r="T128">
            <v>8.1000000000000003E-2</v>
          </cell>
          <cell r="U128">
            <v>8.2000000000000003E-2</v>
          </cell>
          <cell r="V128">
            <v>5.7000000000000002E-2</v>
          </cell>
          <cell r="W128">
            <v>5.3999999999999999E-2</v>
          </cell>
          <cell r="X128">
            <v>0.06</v>
          </cell>
          <cell r="Y128">
            <v>5.8999999999999997E-2</v>
          </cell>
          <cell r="AA128" t="str">
            <v>SWUCA</v>
          </cell>
        </row>
        <row r="129">
          <cell r="A129">
            <v>9516</v>
          </cell>
          <cell r="B129" t="str">
            <v>SEBRING LAND / HIGH. RIDGE ASSOC.</v>
          </cell>
          <cell r="K129">
            <v>0.254</v>
          </cell>
          <cell r="L129">
            <v>0.16400000000000001</v>
          </cell>
          <cell r="M129">
            <v>9.9000000000000005E-2</v>
          </cell>
          <cell r="N129">
            <v>0.11899999999999999</v>
          </cell>
          <cell r="O129">
            <v>0.25</v>
          </cell>
          <cell r="P129">
            <v>0.372</v>
          </cell>
          <cell r="Q129">
            <v>0.157</v>
          </cell>
          <cell r="R129">
            <v>0.16700000000000001</v>
          </cell>
          <cell r="S129">
            <v>0.14699999999999999</v>
          </cell>
          <cell r="T129">
            <v>0.183</v>
          </cell>
          <cell r="U129">
            <v>0.193</v>
          </cell>
          <cell r="V129">
            <v>0.216</v>
          </cell>
          <cell r="W129">
            <v>0.216</v>
          </cell>
          <cell r="X129">
            <v>0.32700000000000001</v>
          </cell>
          <cell r="Y129">
            <v>0.27700000000000002</v>
          </cell>
          <cell r="AA129" t="str">
            <v>SWUCA</v>
          </cell>
        </row>
        <row r="130">
          <cell r="A130">
            <v>10926</v>
          </cell>
          <cell r="B130" t="str">
            <v>LYNN LAKE SHORES</v>
          </cell>
          <cell r="K130" t="str">
            <v>-</v>
          </cell>
          <cell r="L130" t="str">
            <v>-</v>
          </cell>
          <cell r="M130">
            <v>4.7E-2</v>
          </cell>
          <cell r="N130" t="str">
            <v>-</v>
          </cell>
          <cell r="O130" t="str">
            <v>-</v>
          </cell>
          <cell r="P130" t="str">
            <v>-</v>
          </cell>
          <cell r="Q130" t="str">
            <v>-</v>
          </cell>
          <cell r="R130" t="str">
            <v>-</v>
          </cell>
          <cell r="S130" t="str">
            <v>-</v>
          </cell>
          <cell r="T130" t="str">
            <v>-</v>
          </cell>
          <cell r="U130" t="str">
            <v>-</v>
          </cell>
          <cell r="V130" t="str">
            <v>-</v>
          </cell>
          <cell r="W130" t="str">
            <v>-</v>
          </cell>
          <cell r="X130" t="str">
            <v>-</v>
          </cell>
          <cell r="Y130" t="str">
            <v>-</v>
          </cell>
          <cell r="Z130" t="str">
            <v>-</v>
          </cell>
          <cell r="AA130" t="str">
            <v>SWUCA</v>
          </cell>
        </row>
        <row r="131">
          <cell r="A131">
            <v>11364</v>
          </cell>
          <cell r="B131" t="str">
            <v>HILLSTON, GARY (TROPICAL)</v>
          </cell>
          <cell r="K131" t="str">
            <v>-</v>
          </cell>
          <cell r="L131" t="str">
            <v>-</v>
          </cell>
          <cell r="M131">
            <v>1E-3</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SWUCA</v>
          </cell>
        </row>
        <row r="132">
          <cell r="A132">
            <v>13009</v>
          </cell>
          <cell r="B132" t="str">
            <v xml:space="preserve">SUN'N LAKE OF SEBRING IMPR.     </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v>0.61399999999999999</v>
          </cell>
          <cell r="AA132" t="str">
            <v>SWUCA</v>
          </cell>
        </row>
        <row r="135">
          <cell r="A135" t="str">
            <v>HIGHLANDS COUNTY TOTAL PUBLIC SUPPLY &gt;&gt;&gt;</v>
          </cell>
          <cell r="C135">
            <v>0</v>
          </cell>
          <cell r="D135">
            <v>0</v>
          </cell>
          <cell r="E135">
            <v>0</v>
          </cell>
          <cell r="F135">
            <v>0</v>
          </cell>
          <cell r="G135">
            <v>0</v>
          </cell>
          <cell r="H135">
            <v>0</v>
          </cell>
          <cell r="I135">
            <v>0</v>
          </cell>
          <cell r="J135">
            <v>0</v>
          </cell>
          <cell r="K135">
            <v>8.2780000000000005</v>
          </cell>
          <cell r="L135">
            <v>7.6869999999999994</v>
          </cell>
          <cell r="M135">
            <v>8.5730000000000022</v>
          </cell>
          <cell r="N135">
            <v>8.202</v>
          </cell>
          <cell r="O135">
            <v>8.7459999999999987</v>
          </cell>
          <cell r="P135">
            <v>8.5060000000000002</v>
          </cell>
          <cell r="Q135">
            <v>8.0779999999999976</v>
          </cell>
          <cell r="R135">
            <v>8.3780000000000001</v>
          </cell>
          <cell r="S135">
            <v>7.8400000000000007</v>
          </cell>
          <cell r="T135">
            <v>8.2929999999999993</v>
          </cell>
          <cell r="U135">
            <v>8.3130000000000006</v>
          </cell>
          <cell r="V135">
            <v>8.3239999999999998</v>
          </cell>
          <cell r="W135">
            <v>8.6720000000000006</v>
          </cell>
          <cell r="X135">
            <v>9.4560000000000013</v>
          </cell>
          <cell r="Y135">
            <v>8.1679999999999993</v>
          </cell>
          <cell r="Z135">
            <v>0</v>
          </cell>
        </row>
        <row r="137">
          <cell r="AA137" t="str">
            <v>NTB</v>
          </cell>
        </row>
        <row r="138">
          <cell r="A138">
            <v>1</v>
          </cell>
          <cell r="B138" t="str">
            <v>PARK VILLAGE / NEW HOME DEV INC</v>
          </cell>
          <cell r="K138" t="str">
            <v>-</v>
          </cell>
          <cell r="L138" t="str">
            <v>-</v>
          </cell>
          <cell r="M138" t="str">
            <v>-</v>
          </cell>
          <cell r="N138" t="str">
            <v>-</v>
          </cell>
          <cell r="O138" t="str">
            <v>-</v>
          </cell>
          <cell r="P138" t="str">
            <v>-</v>
          </cell>
          <cell r="Q138" t="str">
            <v>-</v>
          </cell>
          <cell r="R138" t="str">
            <v>-</v>
          </cell>
          <cell r="S138" t="str">
            <v>-</v>
          </cell>
          <cell r="T138" t="str">
            <v>-</v>
          </cell>
          <cell r="U138" t="str">
            <v>-</v>
          </cell>
          <cell r="V138" t="str">
            <v>-</v>
          </cell>
          <cell r="W138" t="str">
            <v>-</v>
          </cell>
          <cell r="X138" t="str">
            <v>-</v>
          </cell>
          <cell r="Y138" t="str">
            <v>-</v>
          </cell>
          <cell r="Z138" t="str">
            <v>-</v>
          </cell>
          <cell r="AA138" t="str">
            <v>NTB</v>
          </cell>
        </row>
        <row r="139">
          <cell r="A139">
            <v>3</v>
          </cell>
          <cell r="B139" t="str">
            <v>TAMPA BAY WATER/SECTION 21</v>
          </cell>
          <cell r="K139">
            <v>0</v>
          </cell>
          <cell r="L139" t="str">
            <v>-</v>
          </cell>
          <cell r="M139" t="str">
            <v>-</v>
          </cell>
          <cell r="N139" t="str">
            <v>-</v>
          </cell>
          <cell r="O139">
            <v>0</v>
          </cell>
          <cell r="P139">
            <v>0</v>
          </cell>
          <cell r="Q139" t="str">
            <v>-</v>
          </cell>
          <cell r="R139">
            <v>0</v>
          </cell>
          <cell r="S139" t="str">
            <v>-</v>
          </cell>
          <cell r="T139" t="str">
            <v>-</v>
          </cell>
          <cell r="U139" t="str">
            <v>-</v>
          </cell>
          <cell r="V139" t="str">
            <v>-</v>
          </cell>
          <cell r="W139" t="str">
            <v>-</v>
          </cell>
          <cell r="X139" t="str">
            <v>-</v>
          </cell>
          <cell r="Y139" t="str">
            <v>-</v>
          </cell>
          <cell r="Z139" t="str">
            <v>-</v>
          </cell>
          <cell r="AA139" t="str">
            <v>NTB</v>
          </cell>
        </row>
        <row r="140">
          <cell r="A140">
            <v>4</v>
          </cell>
          <cell r="B140" t="str">
            <v>TAMPA BAY WATER/COSME-ODESSA</v>
          </cell>
          <cell r="K140">
            <v>0</v>
          </cell>
          <cell r="L140" t="str">
            <v>-</v>
          </cell>
          <cell r="M140" t="str">
            <v>-</v>
          </cell>
          <cell r="N140" t="str">
            <v>-</v>
          </cell>
          <cell r="O140">
            <v>0</v>
          </cell>
          <cell r="P140">
            <v>0</v>
          </cell>
          <cell r="Q140" t="str">
            <v>-</v>
          </cell>
          <cell r="R140">
            <v>0</v>
          </cell>
          <cell r="S140" t="str">
            <v>-</v>
          </cell>
          <cell r="T140" t="str">
            <v>-</v>
          </cell>
          <cell r="U140" t="str">
            <v>-</v>
          </cell>
          <cell r="V140" t="str">
            <v>-</v>
          </cell>
          <cell r="W140" t="str">
            <v>-</v>
          </cell>
          <cell r="X140" t="str">
            <v>-</v>
          </cell>
          <cell r="Y140" t="str">
            <v>-</v>
          </cell>
          <cell r="Z140" t="str">
            <v>-</v>
          </cell>
          <cell r="AA140" t="str">
            <v>NTB</v>
          </cell>
        </row>
        <row r="141">
          <cell r="A141">
            <v>450</v>
          </cell>
          <cell r="B141" t="str">
            <v xml:space="preserve">TEMPLE TERRACE, CITY OF  </v>
          </cell>
          <cell r="K141">
            <v>3.657</v>
          </cell>
          <cell r="L141">
            <v>3.3889999999999998</v>
          </cell>
          <cell r="M141">
            <v>3.3719999999999999</v>
          </cell>
          <cell r="N141">
            <v>3.4369999999999998</v>
          </cell>
          <cell r="O141">
            <v>3.3</v>
          </cell>
          <cell r="P141">
            <v>3.2080000000000002</v>
          </cell>
          <cell r="Q141">
            <v>3.3679999999999999</v>
          </cell>
          <cell r="R141">
            <v>3.4980000000000002</v>
          </cell>
          <cell r="S141">
            <v>3.516</v>
          </cell>
          <cell r="T141">
            <v>3.5830000000000002</v>
          </cell>
          <cell r="U141">
            <v>3.3220000000000001</v>
          </cell>
          <cell r="V141">
            <v>3.633</v>
          </cell>
          <cell r="W141">
            <v>3.7309999999999999</v>
          </cell>
          <cell r="X141">
            <v>4.0170000000000003</v>
          </cell>
          <cell r="Y141">
            <v>3.6949999999999998</v>
          </cell>
          <cell r="AA141" t="str">
            <v>NTB</v>
          </cell>
        </row>
        <row r="142">
          <cell r="A142">
            <v>1776</v>
          </cell>
          <cell r="B142" t="str">
            <v xml:space="preserve">PLANT CITY, CITY OF             </v>
          </cell>
          <cell r="C142" t="str">
            <v xml:space="preserve"> </v>
          </cell>
          <cell r="K142">
            <v>4.8929999999999998</v>
          </cell>
          <cell r="L142">
            <v>4.8890000000000002</v>
          </cell>
          <cell r="M142">
            <v>5.1559999999999997</v>
          </cell>
          <cell r="N142">
            <v>5.2549999999999999</v>
          </cell>
          <cell r="O142">
            <v>5.266</v>
          </cell>
          <cell r="P142">
            <v>5.3419999999999996</v>
          </cell>
          <cell r="Q142">
            <v>5.843</v>
          </cell>
          <cell r="R142">
            <v>5.9509999999999996</v>
          </cell>
          <cell r="S142">
            <v>5.6269999999999998</v>
          </cell>
          <cell r="T142">
            <v>5.609</v>
          </cell>
          <cell r="U142">
            <v>5.5510000000000002</v>
          </cell>
          <cell r="V142">
            <v>5.8440000000000003</v>
          </cell>
          <cell r="W142">
            <v>5.8570000000000002</v>
          </cell>
          <cell r="X142">
            <v>6.0979999999999999</v>
          </cell>
          <cell r="Y142">
            <v>6.2210000000000001</v>
          </cell>
          <cell r="AA142" t="str">
            <v>NTB</v>
          </cell>
        </row>
        <row r="143">
          <cell r="A143">
            <v>1787</v>
          </cell>
          <cell r="B143" t="str">
            <v>SCARECROW UT. INC. / SAN REMO</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NTB</v>
          </cell>
        </row>
        <row r="144">
          <cell r="A144">
            <v>2062</v>
          </cell>
          <cell r="B144" t="str">
            <v xml:space="preserve">TPA BAY WATER / CTY OF TPA / M BR &amp; RIV </v>
          </cell>
          <cell r="C144" t="str">
            <v xml:space="preserve"> </v>
          </cell>
          <cell r="K144">
            <v>70.111999999999995</v>
          </cell>
          <cell r="L144">
            <v>71.353999999999999</v>
          </cell>
          <cell r="M144">
            <v>64.762</v>
          </cell>
          <cell r="N144">
            <v>64.924999999999997</v>
          </cell>
          <cell r="O144">
            <v>68.129000000000005</v>
          </cell>
          <cell r="P144">
            <v>68.664000000000001</v>
          </cell>
          <cell r="Q144">
            <v>87.27</v>
          </cell>
          <cell r="R144">
            <v>101.485</v>
          </cell>
          <cell r="S144">
            <v>72.641999999999996</v>
          </cell>
          <cell r="T144">
            <v>66.010000000000005</v>
          </cell>
          <cell r="U144">
            <v>62.819000000000003</v>
          </cell>
          <cell r="V144">
            <v>73.866</v>
          </cell>
          <cell r="W144">
            <v>79.768000000000001</v>
          </cell>
          <cell r="X144">
            <v>79.186000000000007</v>
          </cell>
          <cell r="Y144">
            <v>78.722999999999999</v>
          </cell>
          <cell r="AA144" t="str">
            <v>NTB</v>
          </cell>
        </row>
        <row r="145">
          <cell r="A145">
            <v>2285</v>
          </cell>
          <cell r="B145" t="str">
            <v>DAVPAM MHP / SPRINGER, CHARLES E.</v>
          </cell>
          <cell r="K145">
            <v>0.112</v>
          </cell>
          <cell r="L145">
            <v>0.10199999999999999</v>
          </cell>
          <cell r="M145">
            <v>0.10299999999999999</v>
          </cell>
          <cell r="N145">
            <v>0.109</v>
          </cell>
          <cell r="O145">
            <v>0.11</v>
          </cell>
          <cell r="P145">
            <v>0.1</v>
          </cell>
          <cell r="Q145">
            <v>0.113</v>
          </cell>
          <cell r="R145">
            <v>0.107</v>
          </cell>
          <cell r="S145">
            <v>0.10100000000000001</v>
          </cell>
          <cell r="T145">
            <v>9.5000000000000001E-2</v>
          </cell>
          <cell r="U145">
            <v>8.4000000000000005E-2</v>
          </cell>
          <cell r="V145">
            <v>0.10199999999999999</v>
          </cell>
          <cell r="W145">
            <v>0.126</v>
          </cell>
          <cell r="X145">
            <v>0.129</v>
          </cell>
          <cell r="Y145">
            <v>0.13100000000000001</v>
          </cell>
          <cell r="AA145" t="str">
            <v>NTB</v>
          </cell>
        </row>
        <row r="146">
          <cell r="A146">
            <v>2707</v>
          </cell>
          <cell r="B146" t="str">
            <v>EASTLAKE WATER SERVICE</v>
          </cell>
          <cell r="K146">
            <v>0.26200000000000001</v>
          </cell>
          <cell r="L146">
            <v>0.222</v>
          </cell>
          <cell r="M146">
            <v>0.24399999999999999</v>
          </cell>
          <cell r="N146">
            <v>0.24399999999999999</v>
          </cell>
          <cell r="O146">
            <v>0.26800000000000002</v>
          </cell>
          <cell r="P146">
            <v>0.22900000000000001</v>
          </cell>
          <cell r="Q146">
            <v>0.23599999999999999</v>
          </cell>
          <cell r="R146">
            <v>0.23200000000000001</v>
          </cell>
          <cell r="S146">
            <v>0.20699999999999999</v>
          </cell>
          <cell r="T146">
            <v>0.20599999999999999</v>
          </cell>
          <cell r="U146">
            <v>0.22</v>
          </cell>
          <cell r="V146">
            <v>0.23599999999999999</v>
          </cell>
          <cell r="W146">
            <v>0.248</v>
          </cell>
          <cell r="X146">
            <v>0.26400000000000001</v>
          </cell>
          <cell r="Y146">
            <v>0.2</v>
          </cell>
          <cell r="AA146" t="str">
            <v>NTB</v>
          </cell>
        </row>
        <row r="147">
          <cell r="A147">
            <v>2840</v>
          </cell>
          <cell r="B147" t="str">
            <v>FLA WATER SERVICES / SEABOARD</v>
          </cell>
          <cell r="K147">
            <v>0.73799999999999999</v>
          </cell>
          <cell r="L147">
            <v>0.625</v>
          </cell>
          <cell r="M147">
            <v>0.65</v>
          </cell>
          <cell r="N147">
            <v>1.0149999999999999</v>
          </cell>
          <cell r="O147">
            <v>0.68</v>
          </cell>
          <cell r="P147">
            <v>0.67700000000000005</v>
          </cell>
          <cell r="Q147">
            <v>0.65</v>
          </cell>
          <cell r="R147">
            <v>0.70499999999999996</v>
          </cell>
          <cell r="S147">
            <v>0.67400000000000004</v>
          </cell>
          <cell r="T147">
            <v>0.63600000000000001</v>
          </cell>
          <cell r="U147">
            <v>0.53900000000000003</v>
          </cell>
          <cell r="V147">
            <v>0.438</v>
          </cell>
          <cell r="W147" t="str">
            <v>-</v>
          </cell>
          <cell r="X147" t="str">
            <v>-</v>
          </cell>
          <cell r="Y147" t="str">
            <v>-</v>
          </cell>
          <cell r="Z147" t="str">
            <v>-</v>
          </cell>
          <cell r="AA147" t="str">
            <v>NTB</v>
          </cell>
        </row>
        <row r="148">
          <cell r="A148">
            <v>2888</v>
          </cell>
          <cell r="B148" t="str">
            <v>LITTLE MANATEE ISLE MOBILE PARK</v>
          </cell>
          <cell r="K148">
            <v>1.2E-2</v>
          </cell>
          <cell r="L148">
            <v>0.16800000000000001</v>
          </cell>
          <cell r="M148">
            <v>6.0000000000000001E-3</v>
          </cell>
          <cell r="N148">
            <v>8.0000000000000002E-3</v>
          </cell>
          <cell r="O148">
            <v>1.4E-2</v>
          </cell>
          <cell r="P148">
            <v>1.4999999999999999E-2</v>
          </cell>
          <cell r="Q148" t="str">
            <v>-</v>
          </cell>
          <cell r="R148" t="str">
            <v>-</v>
          </cell>
          <cell r="S148" t="str">
            <v>-</v>
          </cell>
          <cell r="T148" t="str">
            <v>-</v>
          </cell>
          <cell r="U148" t="str">
            <v>-</v>
          </cell>
          <cell r="V148" t="str">
            <v>-</v>
          </cell>
          <cell r="W148" t="str">
            <v>-</v>
          </cell>
          <cell r="X148" t="str">
            <v>-</v>
          </cell>
          <cell r="Y148" t="str">
            <v>-</v>
          </cell>
          <cell r="Z148" t="str">
            <v>-</v>
          </cell>
          <cell r="AA148" t="str">
            <v>NTB</v>
          </cell>
        </row>
        <row r="149">
          <cell r="A149">
            <v>2955</v>
          </cell>
          <cell r="B149" t="str">
            <v>SPANISH MAIN R.V.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NTB</v>
          </cell>
        </row>
        <row r="150">
          <cell r="A150">
            <v>3132</v>
          </cell>
          <cell r="B150" t="str">
            <v>PEBBLE CREEK SERVICE CORPORATION</v>
          </cell>
          <cell r="K150">
            <v>0.44</v>
          </cell>
          <cell r="L150">
            <v>0.2</v>
          </cell>
          <cell r="M150">
            <v>0.314</v>
          </cell>
          <cell r="N150" t="str">
            <v>-</v>
          </cell>
          <cell r="O150" t="str">
            <v>-</v>
          </cell>
          <cell r="P150" t="str">
            <v>-</v>
          </cell>
          <cell r="Q150" t="str">
            <v>-</v>
          </cell>
          <cell r="R150" t="str">
            <v>-</v>
          </cell>
          <cell r="S150" t="str">
            <v>-</v>
          </cell>
          <cell r="T150" t="str">
            <v>-</v>
          </cell>
          <cell r="U150" t="str">
            <v>-</v>
          </cell>
          <cell r="V150" t="str">
            <v>-</v>
          </cell>
          <cell r="W150" t="str">
            <v>-</v>
          </cell>
          <cell r="X150" t="str">
            <v>-</v>
          </cell>
          <cell r="Y150" t="str">
            <v>-</v>
          </cell>
          <cell r="Z150" t="str">
            <v>-</v>
          </cell>
          <cell r="AA150" t="str">
            <v>NTB</v>
          </cell>
        </row>
        <row r="151">
          <cell r="A151" t="str">
            <v>3565 / trx 4352</v>
          </cell>
          <cell r="B151" t="str">
            <v>HILLSB. CO. UTIL. / TRUMAN DRIVE</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NTB</v>
          </cell>
        </row>
        <row r="152">
          <cell r="A152">
            <v>3704</v>
          </cell>
          <cell r="B152" t="str">
            <v>FLA WATER SERVICES / VALRICO HILLS</v>
          </cell>
          <cell r="K152">
            <v>0.16</v>
          </cell>
          <cell r="L152">
            <v>0.14699999999999999</v>
          </cell>
          <cell r="M152">
            <v>0.13300000000000001</v>
          </cell>
          <cell r="N152">
            <v>0.14099999999999999</v>
          </cell>
          <cell r="O152">
            <v>0.113</v>
          </cell>
          <cell r="P152">
            <v>0.114</v>
          </cell>
          <cell r="Q152">
            <v>0.10299999999999999</v>
          </cell>
          <cell r="R152">
            <v>9.6000000000000002E-2</v>
          </cell>
          <cell r="S152">
            <v>8.7999999999999995E-2</v>
          </cell>
          <cell r="T152">
            <v>0.09</v>
          </cell>
          <cell r="U152">
            <v>8.8999999999999996E-2</v>
          </cell>
          <cell r="V152">
            <v>8.3000000000000004E-2</v>
          </cell>
          <cell r="W152" t="str">
            <v>-</v>
          </cell>
          <cell r="X152" t="str">
            <v>-</v>
          </cell>
          <cell r="Y152" t="str">
            <v>-</v>
          </cell>
          <cell r="Z152" t="str">
            <v>-</v>
          </cell>
          <cell r="AA152" t="str">
            <v>SWUCA</v>
          </cell>
        </row>
        <row r="153">
          <cell r="A153">
            <v>3713</v>
          </cell>
          <cell r="B153" t="str">
            <v>FLA WATER SERVICES / HERSHEL HEIGHTS</v>
          </cell>
          <cell r="C153" t="str">
            <v xml:space="preserve"> </v>
          </cell>
          <cell r="K153" t="str">
            <v>-</v>
          </cell>
          <cell r="L153" t="str">
            <v>-</v>
          </cell>
          <cell r="M153" t="str">
            <v>-</v>
          </cell>
          <cell r="N153" t="str">
            <v>-</v>
          </cell>
          <cell r="O153">
            <v>9.4E-2</v>
          </cell>
          <cell r="P153">
            <v>9.4E-2</v>
          </cell>
          <cell r="Q153">
            <v>9.2999999999999999E-2</v>
          </cell>
          <cell r="R153">
            <v>8.8999999999999996E-2</v>
          </cell>
          <cell r="S153">
            <v>8.6999999999999994E-2</v>
          </cell>
          <cell r="T153">
            <v>0.09</v>
          </cell>
          <cell r="U153">
            <v>8.6999999999999994E-2</v>
          </cell>
          <cell r="V153">
            <v>8.1000000000000003E-2</v>
          </cell>
          <cell r="W153" t="str">
            <v>-</v>
          </cell>
          <cell r="X153" t="str">
            <v>-</v>
          </cell>
          <cell r="Y153" t="str">
            <v>-</v>
          </cell>
          <cell r="Z153" t="str">
            <v>-</v>
          </cell>
          <cell r="AA153" t="str">
            <v>NTB</v>
          </cell>
        </row>
        <row r="154">
          <cell r="A154">
            <v>3807</v>
          </cell>
          <cell r="B154" t="str">
            <v>SOUTHERN PINES MOBILE HOME PARK</v>
          </cell>
          <cell r="K154" t="str">
            <v>-</v>
          </cell>
          <cell r="L154" t="str">
            <v>-</v>
          </cell>
          <cell r="M154" t="str">
            <v>-</v>
          </cell>
          <cell r="N154" t="str">
            <v>-</v>
          </cell>
          <cell r="O154" t="str">
            <v>-</v>
          </cell>
          <cell r="P154" t="str">
            <v>-</v>
          </cell>
          <cell r="Q154" t="str">
            <v>-</v>
          </cell>
          <cell r="R154" t="str">
            <v>-</v>
          </cell>
          <cell r="S154" t="str">
            <v>-</v>
          </cell>
          <cell r="T154" t="str">
            <v>-</v>
          </cell>
          <cell r="U154" t="str">
            <v>-</v>
          </cell>
          <cell r="V154" t="str">
            <v>-</v>
          </cell>
          <cell r="W154" t="str">
            <v>-</v>
          </cell>
          <cell r="X154" t="str">
            <v>-</v>
          </cell>
          <cell r="Y154" t="str">
            <v>-</v>
          </cell>
          <cell r="Z154" t="str">
            <v>-</v>
          </cell>
          <cell r="AA154" t="str">
            <v>NTB</v>
          </cell>
        </row>
        <row r="155">
          <cell r="A155" t="str">
            <v>3921 / trx 4352</v>
          </cell>
          <cell r="B155" t="str">
            <v>HILLSB. CO. UTIL. / KINSGWAY</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NTB</v>
          </cell>
        </row>
        <row r="156">
          <cell r="A156">
            <v>4180</v>
          </cell>
          <cell r="B156" t="str">
            <v>TAMPA, CITY OF (MORRIS BR.)</v>
          </cell>
          <cell r="K156" t="str">
            <v>-</v>
          </cell>
          <cell r="L156" t="str">
            <v>-</v>
          </cell>
          <cell r="M156" t="str">
            <v>-</v>
          </cell>
          <cell r="N156" t="str">
            <v>-</v>
          </cell>
          <cell r="O156" t="str">
            <v>-</v>
          </cell>
          <cell r="P156" t="str">
            <v>-</v>
          </cell>
          <cell r="Q156" t="str">
            <v>-</v>
          </cell>
          <cell r="R156" t="str">
            <v>-</v>
          </cell>
          <cell r="S156" t="str">
            <v>-</v>
          </cell>
          <cell r="T156" t="str">
            <v>-</v>
          </cell>
          <cell r="U156" t="str">
            <v>-</v>
          </cell>
          <cell r="V156" t="str">
            <v>-</v>
          </cell>
          <cell r="W156" t="str">
            <v>-</v>
          </cell>
          <cell r="X156" t="str">
            <v>-</v>
          </cell>
          <cell r="Y156" t="str">
            <v>-</v>
          </cell>
          <cell r="Z156" t="str">
            <v>-</v>
          </cell>
          <cell r="AA156" t="str">
            <v>NTB</v>
          </cell>
        </row>
        <row r="157">
          <cell r="A157">
            <v>4352</v>
          </cell>
          <cell r="B157" t="str">
            <v>TBW / HILLS. CO. S. CENTRAL</v>
          </cell>
          <cell r="K157">
            <v>19.518000000000001</v>
          </cell>
          <cell r="L157">
            <v>18.169</v>
          </cell>
          <cell r="M157">
            <v>18.207000000000001</v>
          </cell>
          <cell r="N157">
            <v>18.977</v>
          </cell>
          <cell r="O157">
            <v>19.34</v>
          </cell>
          <cell r="P157">
            <v>19.266999999999999</v>
          </cell>
          <cell r="Q157">
            <v>22.361999999999998</v>
          </cell>
          <cell r="R157">
            <v>23.018999999999998</v>
          </cell>
          <cell r="S157">
            <v>23.449000000000002</v>
          </cell>
          <cell r="T157">
            <v>24.388999999999999</v>
          </cell>
          <cell r="U157">
            <v>23.867000000000001</v>
          </cell>
          <cell r="V157">
            <v>26.974</v>
          </cell>
          <cell r="W157">
            <v>29.504000000000001</v>
          </cell>
          <cell r="X157">
            <v>32.329000000000001</v>
          </cell>
          <cell r="Y157">
            <v>33.155999999999999</v>
          </cell>
          <cell r="AA157" t="str">
            <v>SWUCA</v>
          </cell>
        </row>
        <row r="158">
          <cell r="A158">
            <v>4594</v>
          </cell>
          <cell r="B158" t="str">
            <v>HILLSB. CO. UTIL. / BIG BEND / APOLLO B.</v>
          </cell>
          <cell r="AA158" t="str">
            <v>NTB</v>
          </cell>
        </row>
        <row r="159">
          <cell r="A159">
            <v>4672</v>
          </cell>
          <cell r="B159" t="str">
            <v>SCARECROW UTILITY, INC.</v>
          </cell>
          <cell r="AA159" t="str">
            <v>NTB</v>
          </cell>
        </row>
        <row r="160">
          <cell r="A160">
            <v>4757</v>
          </cell>
          <cell r="B160" t="str">
            <v>WILDER MOBILE HOMES</v>
          </cell>
          <cell r="K160">
            <v>2.4E-2</v>
          </cell>
          <cell r="L160">
            <v>4.4999999999999998E-2</v>
          </cell>
          <cell r="M160">
            <v>3.4000000000000002E-2</v>
          </cell>
          <cell r="N160">
            <v>5.2999999999999999E-2</v>
          </cell>
          <cell r="O160">
            <v>4.8000000000000001E-2</v>
          </cell>
          <cell r="P160">
            <v>4.5999999999999999E-2</v>
          </cell>
          <cell r="Q160">
            <v>4.2999999999999997E-2</v>
          </cell>
          <cell r="R160">
            <v>5.6000000000000001E-2</v>
          </cell>
          <cell r="S160">
            <v>1.7999999999999999E-2</v>
          </cell>
          <cell r="T160">
            <v>4.1000000000000002E-2</v>
          </cell>
          <cell r="U160">
            <v>0.11600000000000001</v>
          </cell>
          <cell r="V160">
            <v>0.09</v>
          </cell>
          <cell r="W160">
            <v>9.2999999999999999E-2</v>
          </cell>
          <cell r="X160">
            <v>9.2999999999999999E-2</v>
          </cell>
          <cell r="Y160">
            <v>7.2999999999999995E-2</v>
          </cell>
          <cell r="AA160" t="str">
            <v>NTB</v>
          </cell>
        </row>
        <row r="161">
          <cell r="A161">
            <v>4900</v>
          </cell>
          <cell r="B161" t="str">
            <v>HILLSB. CO. UTIL. / E. BRANDON</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NTB</v>
          </cell>
        </row>
        <row r="162">
          <cell r="A162">
            <v>4901</v>
          </cell>
          <cell r="B162" t="str">
            <v>HILLSB. CO. UTIL. / KIM ACRES</v>
          </cell>
          <cell r="K162" t="str">
            <v>-</v>
          </cell>
          <cell r="L162" t="str">
            <v>-</v>
          </cell>
          <cell r="M162" t="str">
            <v>-</v>
          </cell>
          <cell r="N162" t="str">
            <v>-</v>
          </cell>
          <cell r="O162" t="str">
            <v>-</v>
          </cell>
          <cell r="P162" t="str">
            <v>-</v>
          </cell>
          <cell r="Q162" t="str">
            <v>-</v>
          </cell>
          <cell r="R162" t="str">
            <v>-</v>
          </cell>
          <cell r="S162" t="str">
            <v>-</v>
          </cell>
          <cell r="T162" t="str">
            <v>-</v>
          </cell>
          <cell r="U162" t="str">
            <v>-</v>
          </cell>
          <cell r="V162" t="str">
            <v>-</v>
          </cell>
          <cell r="W162" t="str">
            <v>-</v>
          </cell>
          <cell r="X162" t="str">
            <v>-</v>
          </cell>
          <cell r="Y162" t="str">
            <v>-</v>
          </cell>
          <cell r="Z162" t="str">
            <v>-</v>
          </cell>
          <cell r="AA162" t="str">
            <v>NTB</v>
          </cell>
        </row>
        <row r="163">
          <cell r="A163">
            <v>5886</v>
          </cell>
          <cell r="B163" t="str">
            <v>FLA GOVT UTIL AUTH - CARROLLWOOD</v>
          </cell>
          <cell r="K163">
            <v>0.35099999999999998</v>
          </cell>
          <cell r="L163">
            <v>0.622</v>
          </cell>
          <cell r="M163">
            <v>0.58499999999999996</v>
          </cell>
          <cell r="N163">
            <v>0.52500000000000002</v>
          </cell>
          <cell r="O163">
            <v>0.48199999999999998</v>
          </cell>
          <cell r="P163">
            <v>0.46700000000000003</v>
          </cell>
          <cell r="Q163">
            <v>0.52800000000000002</v>
          </cell>
          <cell r="R163">
            <v>0.53200000000000003</v>
          </cell>
          <cell r="S163">
            <v>0.47399999999999998</v>
          </cell>
          <cell r="T163">
            <v>0.47599999999999998</v>
          </cell>
          <cell r="U163">
            <v>0.47299999999999998</v>
          </cell>
          <cell r="V163">
            <v>0.51</v>
          </cell>
          <cell r="W163">
            <v>0.433</v>
          </cell>
          <cell r="X163" t="str">
            <v>-</v>
          </cell>
          <cell r="Y163" t="str">
            <v>-</v>
          </cell>
          <cell r="Z163" t="str">
            <v>-</v>
          </cell>
          <cell r="AA163" t="str">
            <v>NTB</v>
          </cell>
        </row>
        <row r="164">
          <cell r="A164">
            <v>6228</v>
          </cell>
          <cell r="B164" t="str">
            <v>EASTFIELD SLOPES CONDO.</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NTB</v>
          </cell>
        </row>
        <row r="165">
          <cell r="A165">
            <v>6312</v>
          </cell>
          <cell r="B165" t="str">
            <v>TPA BAY WATER / EAGLES SYSTEM</v>
          </cell>
          <cell r="K165">
            <v>7.5999999999999998E-2</v>
          </cell>
          <cell r="L165">
            <v>6.5000000000000002E-2</v>
          </cell>
          <cell r="M165">
            <v>1.9E-2</v>
          </cell>
          <cell r="N165" t="str">
            <v>-</v>
          </cell>
          <cell r="O165" t="str">
            <v>-</v>
          </cell>
          <cell r="P165" t="str">
            <v>-</v>
          </cell>
          <cell r="Q165">
            <v>0</v>
          </cell>
          <cell r="R165">
            <v>0</v>
          </cell>
          <cell r="S165" t="str">
            <v>-</v>
          </cell>
          <cell r="T165" t="str">
            <v>-</v>
          </cell>
          <cell r="U165" t="str">
            <v>-</v>
          </cell>
          <cell r="V165" t="str">
            <v>-</v>
          </cell>
          <cell r="W165" t="str">
            <v>-</v>
          </cell>
          <cell r="X165" t="str">
            <v>-</v>
          </cell>
          <cell r="Y165" t="str">
            <v>-</v>
          </cell>
          <cell r="Z165" t="str">
            <v>-</v>
          </cell>
          <cell r="AA165" t="str">
            <v>NTB</v>
          </cell>
        </row>
        <row r="166">
          <cell r="A166">
            <v>6675</v>
          </cell>
          <cell r="B166" t="str">
            <v>TPA BAY WATER / TPA BYPASS CANAL</v>
          </cell>
          <cell r="K166">
            <v>0</v>
          </cell>
          <cell r="L166" t="str">
            <v>-</v>
          </cell>
          <cell r="M166">
            <v>0</v>
          </cell>
          <cell r="N166">
            <v>0</v>
          </cell>
          <cell r="O166" t="str">
            <v>-</v>
          </cell>
          <cell r="P166" t="str">
            <v>-</v>
          </cell>
          <cell r="Q166">
            <v>0</v>
          </cell>
          <cell r="R166">
            <v>0</v>
          </cell>
          <cell r="S166" t="str">
            <v>-</v>
          </cell>
          <cell r="T166" t="str">
            <v>-</v>
          </cell>
          <cell r="U166" t="str">
            <v>-</v>
          </cell>
          <cell r="V166" t="str">
            <v>-</v>
          </cell>
          <cell r="W166" t="str">
            <v>-</v>
          </cell>
          <cell r="X166" t="str">
            <v>-</v>
          </cell>
          <cell r="Y166" t="str">
            <v>-</v>
          </cell>
          <cell r="Z166" t="str">
            <v>-</v>
          </cell>
          <cell r="AA166" t="str">
            <v>NTB</v>
          </cell>
        </row>
        <row r="167">
          <cell r="A167">
            <v>6676</v>
          </cell>
          <cell r="B167" t="str">
            <v>TAMPA BAY WATER/NW HILLS.</v>
          </cell>
          <cell r="K167">
            <v>11.222</v>
          </cell>
          <cell r="L167">
            <v>13.08</v>
          </cell>
          <cell r="M167">
            <v>18.292999999999999</v>
          </cell>
          <cell r="N167">
            <v>13.487</v>
          </cell>
          <cell r="O167">
            <v>14.118</v>
          </cell>
          <cell r="P167">
            <v>14.298999999999999</v>
          </cell>
          <cell r="Q167">
            <v>17.119</v>
          </cell>
          <cell r="R167">
            <v>16.635999999999999</v>
          </cell>
          <cell r="S167">
            <v>17.215</v>
          </cell>
          <cell r="T167" t="str">
            <v>-</v>
          </cell>
          <cell r="U167" t="str">
            <v>-</v>
          </cell>
          <cell r="V167" t="str">
            <v>-</v>
          </cell>
          <cell r="W167" t="str">
            <v>-</v>
          </cell>
          <cell r="X167" t="str">
            <v>-</v>
          </cell>
          <cell r="Y167" t="str">
            <v>-</v>
          </cell>
          <cell r="Z167" t="str">
            <v>-</v>
          </cell>
          <cell r="AA167" t="str">
            <v>NTB</v>
          </cell>
        </row>
        <row r="168">
          <cell r="A168">
            <v>6879</v>
          </cell>
          <cell r="B168" t="str">
            <v>CM-GL SERVICES, INC.</v>
          </cell>
          <cell r="K168">
            <v>0.19900000000000001</v>
          </cell>
          <cell r="L168">
            <v>0.16800000000000001</v>
          </cell>
          <cell r="M168">
            <v>0.11600000000000001</v>
          </cell>
          <cell r="N168">
            <v>0.19700000000000001</v>
          </cell>
          <cell r="O168">
            <v>0.22500000000000001</v>
          </cell>
          <cell r="P168">
            <v>0.20399999999999999</v>
          </cell>
          <cell r="Q168">
            <v>0.16300000000000001</v>
          </cell>
          <cell r="R168">
            <v>0.20399999999999999</v>
          </cell>
          <cell r="S168">
            <v>0.21199999999999999</v>
          </cell>
          <cell r="T168">
            <v>0.185</v>
          </cell>
          <cell r="U168">
            <v>0.19600000000000001</v>
          </cell>
          <cell r="V168">
            <v>0.219</v>
          </cell>
          <cell r="W168">
            <v>0.19400000000000001</v>
          </cell>
          <cell r="X168">
            <v>0.21299999999999999</v>
          </cell>
          <cell r="Y168">
            <v>0.19600000000000001</v>
          </cell>
          <cell r="AA168" t="str">
            <v>NTB</v>
          </cell>
        </row>
        <row r="169">
          <cell r="A169">
            <v>7002</v>
          </cell>
          <cell r="B169" t="str">
            <v>FEATHEROCK MOBILE HOME PARK</v>
          </cell>
          <cell r="K169">
            <v>0.111</v>
          </cell>
          <cell r="L169">
            <v>0.124</v>
          </cell>
          <cell r="M169">
            <v>0.13</v>
          </cell>
          <cell r="N169">
            <v>0.115</v>
          </cell>
          <cell r="O169">
            <v>0.128</v>
          </cell>
          <cell r="P169">
            <v>0.13500000000000001</v>
          </cell>
          <cell r="Q169">
            <v>0.13200000000000001</v>
          </cell>
          <cell r="R169">
            <v>0.125</v>
          </cell>
          <cell r="S169">
            <v>9.4E-2</v>
          </cell>
          <cell r="T169">
            <v>0.104</v>
          </cell>
          <cell r="U169">
            <v>0.122</v>
          </cell>
          <cell r="V169">
            <v>0.11700000000000001</v>
          </cell>
          <cell r="W169">
            <v>0.106</v>
          </cell>
          <cell r="X169">
            <v>0.123</v>
          </cell>
          <cell r="Y169">
            <v>9.5000000000000001E-2</v>
          </cell>
          <cell r="AA169" t="str">
            <v>NTB</v>
          </cell>
        </row>
        <row r="170">
          <cell r="A170">
            <v>7153</v>
          </cell>
          <cell r="B170" t="str">
            <v>PARKWOOD ESTATES</v>
          </cell>
          <cell r="K170">
            <v>1.7999999999999999E-2</v>
          </cell>
          <cell r="L170">
            <v>1.2999999999999999E-2</v>
          </cell>
          <cell r="M170">
            <v>1.9E-2</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NTB</v>
          </cell>
        </row>
        <row r="171">
          <cell r="A171">
            <v>7213</v>
          </cell>
          <cell r="B171" t="str">
            <v>BAY HILLS VILLAGE CONDOMINIUM</v>
          </cell>
          <cell r="K171">
            <v>2.8000000000000001E-2</v>
          </cell>
          <cell r="L171">
            <v>1.7999999999999999E-2</v>
          </cell>
          <cell r="M171">
            <v>2.3E-2</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NTB</v>
          </cell>
        </row>
        <row r="172">
          <cell r="A172">
            <v>7311</v>
          </cell>
          <cell r="B172" t="str">
            <v>HILLSBOROUGH CO / CRYSTAL LAKE</v>
          </cell>
          <cell r="K172">
            <v>0.16500000000000001</v>
          </cell>
          <cell r="L172">
            <v>7.4999999999999997E-2</v>
          </cell>
          <cell r="M172">
            <v>0.10199999999999999</v>
          </cell>
          <cell r="N172" t="str">
            <v>-</v>
          </cell>
          <cell r="O172" t="str">
            <v>-</v>
          </cell>
          <cell r="P172" t="str">
            <v>-</v>
          </cell>
          <cell r="Q172" t="str">
            <v>-</v>
          </cell>
          <cell r="R172" t="str">
            <v>-</v>
          </cell>
          <cell r="S172" t="str">
            <v>-</v>
          </cell>
          <cell r="T172" t="str">
            <v>-</v>
          </cell>
          <cell r="U172" t="str">
            <v>-</v>
          </cell>
          <cell r="V172" t="str">
            <v>-</v>
          </cell>
          <cell r="W172" t="str">
            <v>-</v>
          </cell>
          <cell r="X172" t="str">
            <v>-</v>
          </cell>
          <cell r="Y172" t="str">
            <v>-</v>
          </cell>
          <cell r="Z172" t="str">
            <v>-</v>
          </cell>
          <cell r="AA172" t="str">
            <v>NTB</v>
          </cell>
        </row>
        <row r="173">
          <cell r="A173">
            <v>7637</v>
          </cell>
          <cell r="B173" t="str">
            <v>CAX RIVERSIDE LLC</v>
          </cell>
          <cell r="K173">
            <v>2.8000000000000001E-2</v>
          </cell>
          <cell r="L173" t="str">
            <v>-</v>
          </cell>
          <cell r="M173" t="str">
            <v>-</v>
          </cell>
          <cell r="N173" t="str">
            <v>-</v>
          </cell>
          <cell r="O173" t="str">
            <v>-</v>
          </cell>
          <cell r="P173">
            <v>0.377</v>
          </cell>
          <cell r="Q173">
            <v>0.10199999999999999</v>
          </cell>
          <cell r="R173">
            <v>0.217</v>
          </cell>
          <cell r="S173">
            <v>1.4999999999999999E-2</v>
          </cell>
          <cell r="T173">
            <v>6.8000000000000005E-2</v>
          </cell>
          <cell r="U173">
            <v>0.35399999999999998</v>
          </cell>
          <cell r="V173">
            <v>0.24299999999999999</v>
          </cell>
          <cell r="W173">
            <v>8.6999999999999994E-2</v>
          </cell>
          <cell r="X173">
            <v>0.24</v>
          </cell>
          <cell r="Y173">
            <v>0.11899999999999999</v>
          </cell>
          <cell r="AA173" t="str">
            <v>SWUCA</v>
          </cell>
        </row>
        <row r="174">
          <cell r="A174">
            <v>7643</v>
          </cell>
          <cell r="B174" t="str">
            <v>WILDER CORPORATION / SOUTHERN AIRE</v>
          </cell>
          <cell r="K174">
            <v>0.01</v>
          </cell>
          <cell r="L174">
            <v>2.3E-2</v>
          </cell>
          <cell r="M174">
            <v>2.4E-2</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cell r="Z174" t="str">
            <v>-</v>
          </cell>
          <cell r="AA174" t="str">
            <v>NTB</v>
          </cell>
        </row>
        <row r="175">
          <cell r="A175">
            <v>7790</v>
          </cell>
          <cell r="B175" t="str">
            <v>UNIPROP INCOME FUND II</v>
          </cell>
          <cell r="K175">
            <v>0.13300000000000001</v>
          </cell>
          <cell r="L175">
            <v>0.13600000000000001</v>
          </cell>
          <cell r="M175">
            <v>0.11600000000000001</v>
          </cell>
          <cell r="N175" t="str">
            <v>-</v>
          </cell>
          <cell r="O175" t="str">
            <v>-</v>
          </cell>
          <cell r="P175" t="str">
            <v>-</v>
          </cell>
          <cell r="Q175" t="str">
            <v>-</v>
          </cell>
          <cell r="R175">
            <v>8.6999999999999994E-2</v>
          </cell>
          <cell r="S175">
            <v>0.08</v>
          </cell>
          <cell r="T175">
            <v>7.8E-2</v>
          </cell>
          <cell r="U175">
            <v>0.09</v>
          </cell>
          <cell r="V175">
            <v>6.9000000000000006E-2</v>
          </cell>
          <cell r="W175">
            <v>6.3E-2</v>
          </cell>
          <cell r="X175">
            <v>6.2E-2</v>
          </cell>
          <cell r="Y175">
            <v>5.7000000000000002E-2</v>
          </cell>
          <cell r="AA175" t="str">
            <v>NTB</v>
          </cell>
        </row>
        <row r="176">
          <cell r="A176">
            <v>8440</v>
          </cell>
          <cell r="B176" t="str">
            <v>SUN CITY UTILITIES</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NTB</v>
          </cell>
        </row>
        <row r="177">
          <cell r="A177">
            <v>8579</v>
          </cell>
          <cell r="B177" t="str">
            <v>NEPTUNE PARTNERS</v>
          </cell>
          <cell r="K177" t="str">
            <v>-</v>
          </cell>
          <cell r="L177" t="str">
            <v>-</v>
          </cell>
          <cell r="M177">
            <v>1.7999999999999999E-2</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NTB</v>
          </cell>
        </row>
        <row r="178">
          <cell r="A178">
            <v>9668</v>
          </cell>
          <cell r="B178" t="str">
            <v>OAK UTILITY CORPORATION</v>
          </cell>
          <cell r="K178">
            <v>4.9000000000000002E-2</v>
          </cell>
          <cell r="L178">
            <v>5.7000000000000002E-2</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cell r="Z178" t="str">
            <v>-</v>
          </cell>
          <cell r="AA178" t="str">
            <v>NTB</v>
          </cell>
        </row>
        <row r="179">
          <cell r="A179">
            <v>9870</v>
          </cell>
          <cell r="B179" t="str">
            <v>TPA BAY WATER / NE BRANDON WELLFIELD</v>
          </cell>
          <cell r="C179" t="str">
            <v xml:space="preserve"> </v>
          </cell>
          <cell r="K179">
            <v>0</v>
          </cell>
          <cell r="L179" t="str">
            <v>-</v>
          </cell>
          <cell r="M179">
            <v>0</v>
          </cell>
          <cell r="N179">
            <v>0</v>
          </cell>
          <cell r="O179">
            <v>0.79600000000000004</v>
          </cell>
          <cell r="P179" t="str">
            <v>-</v>
          </cell>
          <cell r="Q179">
            <v>0</v>
          </cell>
          <cell r="R179">
            <v>0</v>
          </cell>
          <cell r="S179" t="str">
            <v>-</v>
          </cell>
          <cell r="T179" t="str">
            <v>-</v>
          </cell>
          <cell r="U179" t="str">
            <v>-</v>
          </cell>
          <cell r="V179" t="str">
            <v>-</v>
          </cell>
          <cell r="W179" t="str">
            <v>-</v>
          </cell>
          <cell r="X179" t="str">
            <v>-</v>
          </cell>
          <cell r="Y179" t="str">
            <v>-</v>
          </cell>
          <cell r="Z179" t="str">
            <v>-</v>
          </cell>
          <cell r="AA179" t="str">
            <v>NTB</v>
          </cell>
        </row>
        <row r="180">
          <cell r="A180">
            <v>10443</v>
          </cell>
          <cell r="B180" t="str">
            <v>WINDEMERE UTILITY COMPANY</v>
          </cell>
          <cell r="K180">
            <v>0.42499999999999999</v>
          </cell>
          <cell r="L180">
            <v>0.40600000000000003</v>
          </cell>
          <cell r="M180">
            <v>0.40600000000000003</v>
          </cell>
          <cell r="N180">
            <v>0.443</v>
          </cell>
          <cell r="O180">
            <v>0.42199999999999999</v>
          </cell>
          <cell r="P180">
            <v>0.437</v>
          </cell>
          <cell r="Q180">
            <v>0.46800000000000003</v>
          </cell>
          <cell r="R180">
            <v>0.42199999999999999</v>
          </cell>
          <cell r="S180">
            <v>0.375</v>
          </cell>
          <cell r="T180">
            <v>0.36</v>
          </cell>
          <cell r="U180">
            <v>0.32600000000000001</v>
          </cell>
          <cell r="V180">
            <v>0.35699999999999998</v>
          </cell>
          <cell r="W180">
            <v>0.372</v>
          </cell>
          <cell r="X180">
            <v>0.41499999999999998</v>
          </cell>
          <cell r="Y180">
            <v>0.35299999999999998</v>
          </cell>
          <cell r="AA180" t="str">
            <v>NTB</v>
          </cell>
        </row>
        <row r="181">
          <cell r="A181">
            <v>11732</v>
          </cell>
          <cell r="B181" t="str">
            <v>TPA BAY WATER / BRANDON URBAN WF</v>
          </cell>
          <cell r="K181" t="str">
            <v>-</v>
          </cell>
          <cell r="L181" t="str">
            <v>-</v>
          </cell>
          <cell r="M181" t="str">
            <v>-</v>
          </cell>
          <cell r="N181" t="str">
            <v>-</v>
          </cell>
          <cell r="O181" t="str">
            <v>-</v>
          </cell>
          <cell r="P181" t="str">
            <v>-</v>
          </cell>
          <cell r="Q181">
            <v>0</v>
          </cell>
          <cell r="R181">
            <v>0</v>
          </cell>
          <cell r="S181" t="str">
            <v>-</v>
          </cell>
          <cell r="T181" t="str">
            <v>-</v>
          </cell>
          <cell r="U181" t="str">
            <v>-</v>
          </cell>
          <cell r="V181" t="str">
            <v>-</v>
          </cell>
          <cell r="W181" t="str">
            <v>-</v>
          </cell>
          <cell r="X181" t="str">
            <v>-</v>
          </cell>
          <cell r="Y181" t="str">
            <v>-</v>
          </cell>
          <cell r="Z181" t="str">
            <v>-</v>
          </cell>
          <cell r="AA181" t="str">
            <v>NTB</v>
          </cell>
        </row>
        <row r="182">
          <cell r="A182">
            <v>11771</v>
          </cell>
          <cell r="B182" t="str">
            <v>TBW CONSOLIDATED</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cell r="Z182" t="str">
            <v>-</v>
          </cell>
          <cell r="AA182" t="str">
            <v>NTB</v>
          </cell>
        </row>
        <row r="183">
          <cell r="A183">
            <v>11794</v>
          </cell>
          <cell r="B183" t="str">
            <v>TPA BAY WATER / ALAFIA RIVER</v>
          </cell>
          <cell r="K183" t="str">
            <v>-</v>
          </cell>
          <cell r="L183" t="str">
            <v>-</v>
          </cell>
          <cell r="M183" t="str">
            <v>-</v>
          </cell>
          <cell r="N183" t="str">
            <v>-</v>
          </cell>
          <cell r="O183" t="str">
            <v>-</v>
          </cell>
          <cell r="P183" t="str">
            <v>-</v>
          </cell>
          <cell r="Q183">
            <v>0</v>
          </cell>
          <cell r="R183">
            <v>0</v>
          </cell>
          <cell r="S183" t="str">
            <v>-</v>
          </cell>
          <cell r="T183" t="str">
            <v>-</v>
          </cell>
          <cell r="U183" t="str">
            <v>-</v>
          </cell>
          <cell r="V183" t="str">
            <v>-</v>
          </cell>
          <cell r="W183" t="str">
            <v>-</v>
          </cell>
          <cell r="X183" t="str">
            <v>-</v>
          </cell>
          <cell r="Y183" t="str">
            <v>-</v>
          </cell>
          <cell r="Z183" t="str">
            <v>-</v>
          </cell>
          <cell r="AA183" t="str">
            <v>NTB</v>
          </cell>
        </row>
        <row r="184">
          <cell r="A184">
            <v>11796</v>
          </cell>
          <cell r="B184" t="str">
            <v>TPA BAY WATER / TPA BYPASS PRJ</v>
          </cell>
          <cell r="K184" t="str">
            <v>-</v>
          </cell>
          <cell r="L184" t="str">
            <v>-</v>
          </cell>
          <cell r="M184" t="str">
            <v>-</v>
          </cell>
          <cell r="N184" t="str">
            <v>-</v>
          </cell>
          <cell r="O184" t="str">
            <v>-</v>
          </cell>
          <cell r="P184" t="str">
            <v>-</v>
          </cell>
          <cell r="Q184">
            <v>0</v>
          </cell>
          <cell r="R184">
            <v>0</v>
          </cell>
          <cell r="S184" t="str">
            <v>-</v>
          </cell>
          <cell r="T184" t="str">
            <v>-</v>
          </cell>
          <cell r="U184" t="str">
            <v>-</v>
          </cell>
          <cell r="V184" t="str">
            <v>-</v>
          </cell>
          <cell r="W184" t="str">
            <v>-</v>
          </cell>
          <cell r="X184" t="str">
            <v>-</v>
          </cell>
          <cell r="Y184" t="str">
            <v>-</v>
          </cell>
          <cell r="Z184" t="str">
            <v>-</v>
          </cell>
          <cell r="AA184" t="str">
            <v>NTB</v>
          </cell>
        </row>
        <row r="185">
          <cell r="A185">
            <v>12994</v>
          </cell>
          <cell r="B185" t="str">
            <v>PEBBLE CREEK UTILITIES</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v>0.53400000000000003</v>
          </cell>
          <cell r="Y185">
            <v>0.49399999999999999</v>
          </cell>
          <cell r="AA185" t="str">
            <v>NTB</v>
          </cell>
        </row>
        <row r="186">
          <cell r="B186" t="str">
            <v>HILLS. CO. NW</v>
          </cell>
          <cell r="K186" t="str">
            <v>-</v>
          </cell>
          <cell r="L186" t="str">
            <v>-</v>
          </cell>
          <cell r="M186" t="str">
            <v>-</v>
          </cell>
          <cell r="N186" t="str">
            <v>-</v>
          </cell>
          <cell r="O186" t="str">
            <v>-</v>
          </cell>
          <cell r="P186" t="str">
            <v>-</v>
          </cell>
          <cell r="Q186" t="str">
            <v>-</v>
          </cell>
          <cell r="R186" t="str">
            <v>-</v>
          </cell>
          <cell r="S186" t="str">
            <v>-</v>
          </cell>
          <cell r="T186">
            <v>18.806000000000001</v>
          </cell>
          <cell r="U186">
            <v>16.585999999999999</v>
          </cell>
          <cell r="V186">
            <v>17.972999999999999</v>
          </cell>
          <cell r="W186">
            <v>19.05</v>
          </cell>
          <cell r="X186">
            <v>19.050999999999998</v>
          </cell>
          <cell r="Y186">
            <v>19.79</v>
          </cell>
          <cell r="AA186" t="str">
            <v>NTB</v>
          </cell>
        </row>
        <row r="189">
          <cell r="A189" t="str">
            <v>HILLSBOROUGH CO. TOTAL PUBLIC SUPPLY &gt;&gt;&gt;</v>
          </cell>
          <cell r="C189">
            <v>0</v>
          </cell>
          <cell r="D189">
            <v>0</v>
          </cell>
          <cell r="E189">
            <v>0</v>
          </cell>
          <cell r="F189">
            <v>0</v>
          </cell>
          <cell r="G189">
            <v>0</v>
          </cell>
          <cell r="H189">
            <v>0</v>
          </cell>
          <cell r="I189">
            <v>0</v>
          </cell>
          <cell r="J189">
            <v>0</v>
          </cell>
          <cell r="K189">
            <v>112.74299999999999</v>
          </cell>
          <cell r="L189">
            <v>114.09700000000002</v>
          </cell>
          <cell r="M189">
            <v>112.83199999999999</v>
          </cell>
          <cell r="N189">
            <v>109.12499999999999</v>
          </cell>
          <cell r="O189">
            <v>113.533</v>
          </cell>
          <cell r="P189">
            <v>113.67499999999998</v>
          </cell>
          <cell r="Q189">
            <v>138.59300000000002</v>
          </cell>
          <cell r="R189">
            <v>153.46100000000001</v>
          </cell>
          <cell r="S189">
            <v>124.874</v>
          </cell>
          <cell r="T189">
            <v>120.82599999999999</v>
          </cell>
          <cell r="U189">
            <v>114.84100000000001</v>
          </cell>
          <cell r="V189">
            <v>130.83500000000004</v>
          </cell>
          <cell r="W189">
            <v>139.63200000000003</v>
          </cell>
          <cell r="X189">
            <v>142.75399999999999</v>
          </cell>
          <cell r="Y189">
            <v>143.303</v>
          </cell>
          <cell r="Z189">
            <v>0</v>
          </cell>
        </row>
        <row r="192">
          <cell r="A192" t="str">
            <v>NO SIGNIFICANT PUBLIC SUPPLY USE IN THE SWFWMD PORTION OF LAKE COUNTY</v>
          </cell>
        </row>
        <row r="195">
          <cell r="A195">
            <v>5640</v>
          </cell>
          <cell r="B195" t="str">
            <v xml:space="preserve">WILLISTON, CITY OF              </v>
          </cell>
          <cell r="K195">
            <v>0.53300000000000003</v>
          </cell>
          <cell r="L195">
            <v>0.50600000000000001</v>
          </cell>
          <cell r="M195">
            <v>0.57099999999999995</v>
          </cell>
          <cell r="N195">
            <v>0.67700000000000005</v>
          </cell>
          <cell r="O195">
            <v>0.623</v>
          </cell>
          <cell r="P195">
            <v>0.62</v>
          </cell>
          <cell r="Q195">
            <v>0.60399999999999998</v>
          </cell>
          <cell r="R195">
            <v>0.72799999999999998</v>
          </cell>
          <cell r="S195">
            <v>0.63300000000000001</v>
          </cell>
          <cell r="T195">
            <v>0.53500000000000003</v>
          </cell>
          <cell r="U195">
            <v>0.47399999999999998</v>
          </cell>
          <cell r="V195">
            <v>0.53900000000000003</v>
          </cell>
          <cell r="W195">
            <v>0.52700000000000002</v>
          </cell>
          <cell r="X195">
            <v>0.54</v>
          </cell>
          <cell r="Y195">
            <v>0.53800000000000003</v>
          </cell>
        </row>
        <row r="196">
          <cell r="A196">
            <v>7755</v>
          </cell>
          <cell r="B196" t="str">
            <v>YANKEETOWN, TOWN OF</v>
          </cell>
          <cell r="K196">
            <v>4.3999999999999997E-2</v>
          </cell>
          <cell r="L196">
            <v>0.11700000000000001</v>
          </cell>
          <cell r="M196">
            <v>9.7000000000000003E-2</v>
          </cell>
          <cell r="N196">
            <v>0.108</v>
          </cell>
          <cell r="O196">
            <v>9.7000000000000003E-2</v>
          </cell>
          <cell r="P196">
            <v>0.10299999999999999</v>
          </cell>
          <cell r="Q196">
            <v>0.107</v>
          </cell>
          <cell r="R196">
            <v>0.11700000000000001</v>
          </cell>
          <cell r="S196">
            <v>0.106</v>
          </cell>
          <cell r="T196">
            <v>0.1</v>
          </cell>
          <cell r="U196">
            <v>7.0999999999999994E-2</v>
          </cell>
          <cell r="V196">
            <v>7.9000000000000001E-2</v>
          </cell>
          <cell r="W196">
            <v>7.0999999999999994E-2</v>
          </cell>
          <cell r="X196">
            <v>7.8E-2</v>
          </cell>
          <cell r="Y196">
            <v>0.13300000000000001</v>
          </cell>
        </row>
        <row r="197">
          <cell r="A197">
            <v>8953</v>
          </cell>
          <cell r="B197" t="str">
            <v xml:space="preserve">INGLIS, TOWN OF                 </v>
          </cell>
          <cell r="K197">
            <v>0.218</v>
          </cell>
          <cell r="L197">
            <v>0.154</v>
          </cell>
          <cell r="M197">
            <v>0.14299999999999999</v>
          </cell>
          <cell r="N197">
            <v>0.125</v>
          </cell>
          <cell r="O197">
            <v>0.13</v>
          </cell>
          <cell r="P197">
            <v>0.14599999999999999</v>
          </cell>
          <cell r="Q197">
            <v>0.13700000000000001</v>
          </cell>
          <cell r="R197">
            <v>0.123</v>
          </cell>
          <cell r="S197">
            <v>0.11700000000000001</v>
          </cell>
          <cell r="T197">
            <v>0.158</v>
          </cell>
          <cell r="U197">
            <v>0.114</v>
          </cell>
          <cell r="V197">
            <v>0.20499999999999999</v>
          </cell>
          <cell r="W197">
            <v>0.14599999999999999</v>
          </cell>
          <cell r="X197">
            <v>0.14699999999999999</v>
          </cell>
          <cell r="Y197">
            <v>0.14199999999999999</v>
          </cell>
        </row>
        <row r="200">
          <cell r="A200" t="str">
            <v>LEVY COUNTY TOTAL PUBLIC SUPPLY &gt;&gt;&gt;</v>
          </cell>
          <cell r="C200">
            <v>0</v>
          </cell>
          <cell r="D200">
            <v>0</v>
          </cell>
          <cell r="E200">
            <v>0</v>
          </cell>
          <cell r="F200">
            <v>0</v>
          </cell>
          <cell r="G200">
            <v>0</v>
          </cell>
          <cell r="H200">
            <v>0</v>
          </cell>
          <cell r="I200">
            <v>0</v>
          </cell>
          <cell r="J200">
            <v>0</v>
          </cell>
          <cell r="K200">
            <v>0.79500000000000004</v>
          </cell>
          <cell r="L200">
            <v>0.77700000000000002</v>
          </cell>
          <cell r="M200">
            <v>0.81099999999999994</v>
          </cell>
          <cell r="N200">
            <v>0.91</v>
          </cell>
          <cell r="O200">
            <v>0.85</v>
          </cell>
          <cell r="P200">
            <v>0.86899999999999999</v>
          </cell>
          <cell r="Q200">
            <v>0.84799999999999998</v>
          </cell>
          <cell r="R200">
            <v>0.96799999999999997</v>
          </cell>
          <cell r="S200">
            <v>0.85599999999999998</v>
          </cell>
          <cell r="T200">
            <v>0.79300000000000004</v>
          </cell>
          <cell r="U200">
            <v>0.65899999999999992</v>
          </cell>
          <cell r="V200">
            <v>0.82299999999999995</v>
          </cell>
          <cell r="W200">
            <v>0.74399999999999999</v>
          </cell>
          <cell r="X200">
            <v>0.76500000000000001</v>
          </cell>
          <cell r="Y200">
            <v>0.81300000000000006</v>
          </cell>
          <cell r="Z200">
            <v>0</v>
          </cell>
        </row>
        <row r="203">
          <cell r="A203">
            <v>5387</v>
          </cell>
          <cell r="B203" t="str">
            <v xml:space="preserve">MANATEE COUNTY </v>
          </cell>
          <cell r="K203">
            <v>21.495000000000001</v>
          </cell>
          <cell r="L203">
            <v>23.827000000000002</v>
          </cell>
          <cell r="M203">
            <v>23.757999999999999</v>
          </cell>
          <cell r="N203">
            <v>23.917999999999999</v>
          </cell>
          <cell r="O203">
            <v>24.34</v>
          </cell>
          <cell r="P203">
            <v>25.428999999999998</v>
          </cell>
          <cell r="Q203">
            <v>27.856000000000002</v>
          </cell>
          <cell r="R203">
            <v>28.37</v>
          </cell>
          <cell r="S203">
            <v>28.693000000000001</v>
          </cell>
          <cell r="T203">
            <v>28.846</v>
          </cell>
          <cell r="U203">
            <v>29.753</v>
          </cell>
          <cell r="V203">
            <v>30.702999999999999</v>
          </cell>
          <cell r="W203">
            <v>31.49</v>
          </cell>
          <cell r="X203">
            <v>32.819000000000003</v>
          </cell>
          <cell r="Y203">
            <v>31.138999999999999</v>
          </cell>
          <cell r="AA203" t="str">
            <v xml:space="preserve"> SWUCA</v>
          </cell>
        </row>
        <row r="204">
          <cell r="A204">
            <v>6392</v>
          </cell>
          <cell r="B204" t="str">
            <v xml:space="preserve">BRADENTON, CITY OF              </v>
          </cell>
          <cell r="K204">
            <v>6.1280000000000001</v>
          </cell>
          <cell r="L204">
            <v>5.6360000000000001</v>
          </cell>
          <cell r="M204">
            <v>5.6980000000000004</v>
          </cell>
          <cell r="N204">
            <v>5.5919999999999996</v>
          </cell>
          <cell r="O204">
            <v>6.0419999999999998</v>
          </cell>
          <cell r="P204">
            <v>5.94</v>
          </cell>
          <cell r="Q204">
            <v>6.048</v>
          </cell>
          <cell r="R204">
            <v>5.9009999999999998</v>
          </cell>
          <cell r="S204">
            <v>4.4980000000000002</v>
          </cell>
          <cell r="T204">
            <v>5.673</v>
          </cell>
          <cell r="U204">
            <v>5.4029999999999996</v>
          </cell>
          <cell r="V204">
            <v>5.55</v>
          </cell>
          <cell r="W204">
            <v>5.681</v>
          </cell>
          <cell r="X204">
            <v>5.843</v>
          </cell>
          <cell r="Y204">
            <v>5.9850000000000003</v>
          </cell>
          <cell r="AA204" t="str">
            <v xml:space="preserve"> SWUCA</v>
          </cell>
        </row>
        <row r="205">
          <cell r="A205">
            <v>7345</v>
          </cell>
          <cell r="B205" t="str">
            <v>IMC FERTILIZER &amp; MANATEE CO.</v>
          </cell>
          <cell r="K205">
            <v>0</v>
          </cell>
          <cell r="L205" t="str">
            <v>-</v>
          </cell>
          <cell r="M205" t="str">
            <v>-</v>
          </cell>
          <cell r="N205">
            <v>0</v>
          </cell>
          <cell r="O205">
            <v>0</v>
          </cell>
          <cell r="P205">
            <v>0</v>
          </cell>
          <cell r="Q205">
            <v>0</v>
          </cell>
          <cell r="R205">
            <v>0</v>
          </cell>
          <cell r="S205" t="str">
            <v>-</v>
          </cell>
          <cell r="T205" t="str">
            <v>-</v>
          </cell>
          <cell r="U205" t="str">
            <v>-</v>
          </cell>
          <cell r="V205" t="str">
            <v>-</v>
          </cell>
          <cell r="W205" t="str">
            <v>-</v>
          </cell>
          <cell r="X205" t="str">
            <v>-</v>
          </cell>
          <cell r="Y205" t="str">
            <v>-</v>
          </cell>
          <cell r="Z205" t="str">
            <v>-</v>
          </cell>
          <cell r="AA205" t="str">
            <v xml:space="preserve"> SWUCA</v>
          </cell>
        </row>
        <row r="206">
          <cell r="A206">
            <v>7470</v>
          </cell>
          <cell r="B206" t="str">
            <v>MANATEE CO. / EAST COUNTY</v>
          </cell>
          <cell r="K206">
            <v>0</v>
          </cell>
          <cell r="L206" t="str">
            <v>-</v>
          </cell>
          <cell r="M206" t="str">
            <v>-</v>
          </cell>
          <cell r="N206">
            <v>0</v>
          </cell>
          <cell r="O206">
            <v>0</v>
          </cell>
          <cell r="P206">
            <v>0</v>
          </cell>
          <cell r="Q206">
            <v>0</v>
          </cell>
          <cell r="R206">
            <v>0</v>
          </cell>
          <cell r="S206" t="str">
            <v>-</v>
          </cell>
          <cell r="T206" t="str">
            <v>-</v>
          </cell>
          <cell r="U206" t="str">
            <v>-</v>
          </cell>
          <cell r="V206" t="str">
            <v>-</v>
          </cell>
          <cell r="W206" t="str">
            <v>-</v>
          </cell>
          <cell r="X206" t="str">
            <v>-</v>
          </cell>
          <cell r="Y206" t="str">
            <v>-</v>
          </cell>
          <cell r="Z206" t="str">
            <v>-</v>
          </cell>
          <cell r="AA206" t="str">
            <v xml:space="preserve"> SWUCA</v>
          </cell>
        </row>
        <row r="207">
          <cell r="A207">
            <v>10963</v>
          </cell>
          <cell r="B207" t="str">
            <v>LONGBOAT KEY</v>
          </cell>
          <cell r="K207">
            <v>2.0630000000000002</v>
          </cell>
          <cell r="L207">
            <v>2.1800000000000002</v>
          </cell>
          <cell r="M207">
            <v>2.2000000000000002</v>
          </cell>
          <cell r="N207">
            <v>2.2599999999999998</v>
          </cell>
          <cell r="O207">
            <v>2.68</v>
          </cell>
          <cell r="P207">
            <v>2.5960000000000001</v>
          </cell>
          <cell r="Q207">
            <v>2.4900000000000002</v>
          </cell>
          <cell r="R207">
            <v>2.58</v>
          </cell>
          <cell r="S207">
            <v>2.411</v>
          </cell>
          <cell r="T207">
            <v>2.3580000000000001</v>
          </cell>
          <cell r="U207">
            <v>2.3170000000000002</v>
          </cell>
          <cell r="V207">
            <v>2.1360000000000001</v>
          </cell>
          <cell r="W207">
            <v>1.87</v>
          </cell>
          <cell r="X207">
            <v>1.911</v>
          </cell>
          <cell r="Y207">
            <v>1.873</v>
          </cell>
          <cell r="AA207" t="str">
            <v xml:space="preserve"> SWUCA</v>
          </cell>
        </row>
        <row r="208">
          <cell r="A208">
            <v>12443</v>
          </cell>
          <cell r="B208" t="str">
            <v>PALMETTO, CITY OF</v>
          </cell>
          <cell r="K208">
            <v>1.1299999999999999</v>
          </cell>
          <cell r="L208">
            <v>1.1850000000000001</v>
          </cell>
          <cell r="M208">
            <v>1.2070000000000001</v>
          </cell>
          <cell r="N208">
            <v>1.2549999999999999</v>
          </cell>
          <cell r="O208">
            <v>1.3009999999999999</v>
          </cell>
          <cell r="P208">
            <v>1.389</v>
          </cell>
          <cell r="Q208">
            <v>1.4510000000000001</v>
          </cell>
          <cell r="R208">
            <v>1.39</v>
          </cell>
          <cell r="S208">
            <v>1.421</v>
          </cell>
          <cell r="T208">
            <v>1.4379999999999999</v>
          </cell>
          <cell r="U208">
            <v>1.4119999999999999</v>
          </cell>
          <cell r="V208">
            <v>1.476</v>
          </cell>
          <cell r="W208">
            <v>1.4330000000000001</v>
          </cell>
          <cell r="X208">
            <v>1.5169999999999999</v>
          </cell>
          <cell r="Y208">
            <v>1.5980000000000001</v>
          </cell>
          <cell r="AA208" t="str">
            <v xml:space="preserve"> SWUCA</v>
          </cell>
        </row>
        <row r="211">
          <cell r="A211" t="str">
            <v>MANATEE COUNTY TOTAL PUBLIC SUPPLY &gt;&gt;&gt;</v>
          </cell>
          <cell r="C211">
            <v>0</v>
          </cell>
          <cell r="D211">
            <v>0</v>
          </cell>
          <cell r="E211">
            <v>0</v>
          </cell>
          <cell r="F211">
            <v>0</v>
          </cell>
          <cell r="G211">
            <v>0</v>
          </cell>
          <cell r="H211">
            <v>0</v>
          </cell>
          <cell r="I211">
            <v>0</v>
          </cell>
          <cell r="J211">
            <v>0</v>
          </cell>
          <cell r="K211">
            <v>30.815999999999999</v>
          </cell>
          <cell r="L211">
            <v>32.828000000000003</v>
          </cell>
          <cell r="M211">
            <v>32.863</v>
          </cell>
          <cell r="N211">
            <v>33.024999999999999</v>
          </cell>
          <cell r="O211">
            <v>34.363</v>
          </cell>
          <cell r="P211">
            <v>35.354000000000006</v>
          </cell>
          <cell r="Q211">
            <v>37.845000000000006</v>
          </cell>
          <cell r="R211">
            <v>38.241</v>
          </cell>
          <cell r="S211">
            <v>37.023000000000003</v>
          </cell>
          <cell r="T211">
            <v>38.314999999999998</v>
          </cell>
          <cell r="U211">
            <v>38.884999999999998</v>
          </cell>
          <cell r="V211">
            <v>39.865000000000002</v>
          </cell>
          <cell r="W211">
            <v>40.473999999999997</v>
          </cell>
          <cell r="X211">
            <v>42.090000000000011</v>
          </cell>
          <cell r="Y211">
            <v>40.594999999999999</v>
          </cell>
          <cell r="Z211">
            <v>0</v>
          </cell>
        </row>
        <row r="214">
          <cell r="A214">
            <v>377</v>
          </cell>
          <cell r="B214" t="str">
            <v>MARION CO UTILITIES DEPT. / SUMMERTREE</v>
          </cell>
          <cell r="C214" t="str">
            <v xml:space="preserve"> </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v>0.14199999999999999</v>
          </cell>
          <cell r="X214">
            <v>0.33900000000000002</v>
          </cell>
          <cell r="Y214">
            <v>2.0529999999999999</v>
          </cell>
        </row>
        <row r="215">
          <cell r="A215">
            <v>1156</v>
          </cell>
          <cell r="B215" t="str">
            <v>ON TOP OF THE WORLD INC.</v>
          </cell>
          <cell r="K215">
            <v>1.2450000000000001</v>
          </cell>
          <cell r="L215">
            <v>0.95599999999999996</v>
          </cell>
          <cell r="M215">
            <v>1.097</v>
          </cell>
          <cell r="N215">
            <v>1.4319999999999999</v>
          </cell>
          <cell r="O215">
            <v>1.8120000000000001</v>
          </cell>
          <cell r="P215">
            <v>2.097</v>
          </cell>
          <cell r="Q215">
            <v>2.25</v>
          </cell>
          <cell r="R215">
            <v>1.99</v>
          </cell>
          <cell r="S215">
            <v>1.768</v>
          </cell>
          <cell r="T215">
            <v>1.24</v>
          </cell>
          <cell r="U215">
            <v>1.218</v>
          </cell>
          <cell r="V215">
            <v>1.236</v>
          </cell>
          <cell r="W215">
            <v>1.3839999999999999</v>
          </cell>
          <cell r="X215">
            <v>2.4039999999999999</v>
          </cell>
          <cell r="Y215">
            <v>2.3450000000000002</v>
          </cell>
        </row>
        <row r="216">
          <cell r="A216" t="str">
            <v>2841</v>
          </cell>
          <cell r="B216" t="str">
            <v>FLA WATER SERVICES/MARION OAKS</v>
          </cell>
          <cell r="K216">
            <v>0.68400000000000005</v>
          </cell>
          <cell r="L216">
            <v>0.50600000000000001</v>
          </cell>
          <cell r="M216">
            <v>0.57699999999999996</v>
          </cell>
          <cell r="N216">
            <v>0.56999999999999995</v>
          </cell>
          <cell r="O216">
            <v>0.65400000000000003</v>
          </cell>
          <cell r="P216">
            <v>0.71299999999999997</v>
          </cell>
          <cell r="Q216">
            <v>0.69699999999999995</v>
          </cell>
          <cell r="R216">
            <v>0.89800000000000002</v>
          </cell>
          <cell r="S216">
            <v>0.72399999999999998</v>
          </cell>
          <cell r="T216">
            <v>0.79800000000000004</v>
          </cell>
          <cell r="U216">
            <v>0.73699999999999999</v>
          </cell>
          <cell r="V216">
            <v>1.024</v>
          </cell>
          <cell r="W216">
            <v>1.119</v>
          </cell>
          <cell r="X216">
            <v>1.573</v>
          </cell>
          <cell r="Y216" t="str">
            <v>-</v>
          </cell>
          <cell r="Z216" t="str">
            <v>-</v>
          </cell>
        </row>
        <row r="217">
          <cell r="A217">
            <v>2999</v>
          </cell>
          <cell r="B217" t="str">
            <v>MARION UTILITIES INC</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v>0.113</v>
          </cell>
          <cell r="X217">
            <v>0.13800000000000001</v>
          </cell>
          <cell r="Y217">
            <v>0.13100000000000001</v>
          </cell>
        </row>
        <row r="218">
          <cell r="A218">
            <v>3239</v>
          </cell>
          <cell r="B218" t="str">
            <v>COUNTY-WIDE UTILITY CO.</v>
          </cell>
          <cell r="K218" t="str">
            <v>-</v>
          </cell>
          <cell r="L218">
            <v>6.8000000000000005E-2</v>
          </cell>
          <cell r="M218">
            <v>7.5999999999999998E-2</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cell r="Z218" t="str">
            <v>-</v>
          </cell>
        </row>
        <row r="219">
          <cell r="A219">
            <v>4257</v>
          </cell>
          <cell r="B219" t="str">
            <v>RAINBOW SPRINGS UTILITIES LC</v>
          </cell>
          <cell r="K219">
            <v>0.59699999999999998</v>
          </cell>
          <cell r="L219">
            <v>0.14199999999999999</v>
          </cell>
          <cell r="M219">
            <v>0.152</v>
          </cell>
          <cell r="N219">
            <v>0.14799999999999999</v>
          </cell>
          <cell r="O219" t="str">
            <v>-</v>
          </cell>
          <cell r="P219" t="str">
            <v>-</v>
          </cell>
          <cell r="Q219" t="str">
            <v>-</v>
          </cell>
          <cell r="R219" t="str">
            <v>-</v>
          </cell>
          <cell r="S219" t="str">
            <v>-</v>
          </cell>
          <cell r="T219" t="str">
            <v>-</v>
          </cell>
          <cell r="U219">
            <v>0.60499999999999998</v>
          </cell>
          <cell r="V219">
            <v>0.86799999999999999</v>
          </cell>
          <cell r="W219">
            <v>0.65300000000000002</v>
          </cell>
          <cell r="X219">
            <v>0.86299999999999999</v>
          </cell>
          <cell r="Y219">
            <v>0.77300000000000002</v>
          </cell>
        </row>
        <row r="220">
          <cell r="A220">
            <v>5643</v>
          </cell>
          <cell r="B220" t="str">
            <v>UTILITIES, INC. OF FL / GOLDEN HILLS</v>
          </cell>
          <cell r="K220">
            <v>0.21099999999999999</v>
          </cell>
          <cell r="L220">
            <v>0.14399999999999999</v>
          </cell>
          <cell r="M220">
            <v>0.13400000000000001</v>
          </cell>
          <cell r="N220">
            <v>0.127</v>
          </cell>
          <cell r="O220">
            <v>0.13600000000000001</v>
          </cell>
          <cell r="P220">
            <v>0.18</v>
          </cell>
          <cell r="Q220">
            <v>0.184</v>
          </cell>
          <cell r="R220">
            <v>0.182</v>
          </cell>
          <cell r="S220">
            <v>0.16300000000000001</v>
          </cell>
          <cell r="T220">
            <v>0.153</v>
          </cell>
          <cell r="U220">
            <v>0.151</v>
          </cell>
          <cell r="V220">
            <v>0.17299999999999999</v>
          </cell>
          <cell r="W220">
            <v>0.159</v>
          </cell>
          <cell r="X220">
            <v>0.19700000000000001</v>
          </cell>
          <cell r="Y220">
            <v>0.19500000000000001</v>
          </cell>
        </row>
        <row r="221">
          <cell r="A221">
            <v>5731</v>
          </cell>
          <cell r="B221" t="str">
            <v>AMAROC ENTERPRISES / FOXWOOD FARMS</v>
          </cell>
          <cell r="C221" t="str">
            <v xml:space="preserve"> </v>
          </cell>
          <cell r="K221">
            <v>6.4000000000000001E-2</v>
          </cell>
          <cell r="L221">
            <v>5.5E-2</v>
          </cell>
          <cell r="M221">
            <v>6.2E-2</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row>
        <row r="222">
          <cell r="A222">
            <v>6151</v>
          </cell>
          <cell r="B222" t="str">
            <v>MARION CO. UTILITIES DEPT.</v>
          </cell>
          <cell r="K222">
            <v>0.433</v>
          </cell>
          <cell r="L222">
            <v>0.42299999999999999</v>
          </cell>
          <cell r="M222">
            <v>0.438</v>
          </cell>
          <cell r="N222">
            <v>0.49</v>
          </cell>
          <cell r="O222">
            <v>0.48199999999999998</v>
          </cell>
          <cell r="P222">
            <v>0.48899999999999999</v>
          </cell>
          <cell r="Q222">
            <v>0.52900000000000003</v>
          </cell>
          <cell r="R222">
            <v>0.45900000000000002</v>
          </cell>
          <cell r="S222">
            <v>0.376</v>
          </cell>
          <cell r="T222">
            <v>2.8889999999999998</v>
          </cell>
          <cell r="U222">
            <v>1.095</v>
          </cell>
          <cell r="V222">
            <v>2.0289999999999999</v>
          </cell>
          <cell r="W222">
            <v>2.367</v>
          </cell>
          <cell r="X222">
            <v>3.169</v>
          </cell>
          <cell r="Y222">
            <v>2.609</v>
          </cell>
        </row>
        <row r="223">
          <cell r="A223">
            <v>6290</v>
          </cell>
          <cell r="B223" t="str">
            <v>SATEKE VILLAGE UTILITIES</v>
          </cell>
          <cell r="K223">
            <v>0.03</v>
          </cell>
          <cell r="L223" t="str">
            <v>-</v>
          </cell>
          <cell r="M223" t="str">
            <v>-</v>
          </cell>
          <cell r="N223" t="str">
            <v>-</v>
          </cell>
          <cell r="O223" t="str">
            <v>-</v>
          </cell>
          <cell r="P223" t="str">
            <v>-</v>
          </cell>
          <cell r="Q223">
            <v>1.4E-2</v>
          </cell>
          <cell r="R223">
            <v>1.0999999999999999E-2</v>
          </cell>
          <cell r="S223">
            <v>0.01</v>
          </cell>
          <cell r="T223">
            <v>8.9999999999999993E-3</v>
          </cell>
          <cell r="U223">
            <v>7.0000000000000001E-3</v>
          </cell>
          <cell r="V223">
            <v>8.9999999999999993E-3</v>
          </cell>
          <cell r="W223">
            <v>8.0000000000000002E-3</v>
          </cell>
          <cell r="X223">
            <v>1.0999999999999999E-2</v>
          </cell>
          <cell r="Y223">
            <v>8.9999999999999993E-3</v>
          </cell>
        </row>
        <row r="224">
          <cell r="A224">
            <v>6792</v>
          </cell>
          <cell r="B224" t="str">
            <v>SADDLEBROOK / SUN COMMUNITIES</v>
          </cell>
          <cell r="K224">
            <v>0.20599999999999999</v>
          </cell>
          <cell r="L224">
            <v>0.17299999999999999</v>
          </cell>
          <cell r="M224">
            <v>0.16700000000000001</v>
          </cell>
          <cell r="N224">
            <v>0.19500000000000001</v>
          </cell>
          <cell r="O224">
            <v>0.17100000000000001</v>
          </cell>
          <cell r="P224">
            <v>0.19800000000000001</v>
          </cell>
          <cell r="Q224">
            <v>0.10299999999999999</v>
          </cell>
          <cell r="R224">
            <v>0.14899999999999999</v>
          </cell>
          <cell r="S224">
            <v>0.16600000000000001</v>
          </cell>
          <cell r="T224">
            <v>0.16900000000000001</v>
          </cell>
          <cell r="U224">
            <v>0.114</v>
          </cell>
          <cell r="V224">
            <v>0.113</v>
          </cell>
          <cell r="W224">
            <v>0.104</v>
          </cell>
          <cell r="X224">
            <v>0.14199999999999999</v>
          </cell>
          <cell r="Y224">
            <v>0.11799999999999999</v>
          </cell>
        </row>
        <row r="225">
          <cell r="A225">
            <v>6884</v>
          </cell>
          <cell r="B225" t="str">
            <v>MARION UTILITIES INC / SUMMERFIELD</v>
          </cell>
          <cell r="K225">
            <v>1.4E-2</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row>
        <row r="226">
          <cell r="A226">
            <v>7178</v>
          </cell>
          <cell r="B226" t="str">
            <v>DECCA/OAK RUN</v>
          </cell>
          <cell r="K226">
            <v>1.3109999999999999</v>
          </cell>
          <cell r="L226">
            <v>0.98099999999999998</v>
          </cell>
          <cell r="M226">
            <v>1.1020000000000001</v>
          </cell>
          <cell r="N226">
            <v>1.8720000000000001</v>
          </cell>
          <cell r="O226">
            <v>1.478</v>
          </cell>
          <cell r="P226">
            <v>1.7270000000000001</v>
          </cell>
          <cell r="Q226">
            <v>2.0270000000000001</v>
          </cell>
          <cell r="R226">
            <v>2.1619999999999999</v>
          </cell>
          <cell r="S226">
            <v>1.7849999999999999</v>
          </cell>
          <cell r="T226" t="str">
            <v>-</v>
          </cell>
          <cell r="U226" t="str">
            <v>-</v>
          </cell>
          <cell r="V226" t="str">
            <v>-</v>
          </cell>
          <cell r="W226" t="str">
            <v>-</v>
          </cell>
          <cell r="X226" t="str">
            <v>-</v>
          </cell>
          <cell r="Y226" t="str">
            <v>-</v>
          </cell>
          <cell r="Z226" t="str">
            <v>-</v>
          </cell>
        </row>
        <row r="227">
          <cell r="A227">
            <v>7835</v>
          </cell>
          <cell r="B227" t="str">
            <v>OAK TRACE, INC.</v>
          </cell>
          <cell r="K227">
            <v>3.5999999999999997E-2</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row>
        <row r="228">
          <cell r="A228">
            <v>7849</v>
          </cell>
          <cell r="B228" t="str">
            <v>MARION UTILITIES INC</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v>0.13400000000000001</v>
          </cell>
          <cell r="X228">
            <v>0.16</v>
          </cell>
          <cell r="Y228">
            <v>0.154</v>
          </cell>
        </row>
        <row r="229">
          <cell r="A229">
            <v>8005</v>
          </cell>
          <cell r="B229" t="str">
            <v>CENTURY - FAIRFIELD VILLAGE LTD</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v>0.11799999999999999</v>
          </cell>
          <cell r="W229">
            <v>0.154</v>
          </cell>
          <cell r="X229">
            <v>0.156</v>
          </cell>
          <cell r="Y229">
            <v>7.2999999999999995E-2</v>
          </cell>
        </row>
        <row r="230">
          <cell r="A230">
            <v>8020</v>
          </cell>
          <cell r="B230" t="str">
            <v>OCALA HOUSING CORPORATION</v>
          </cell>
          <cell r="K230">
            <v>0.16700000000000001</v>
          </cell>
          <cell r="L230">
            <v>0.33100000000000002</v>
          </cell>
          <cell r="M230">
            <v>0.216</v>
          </cell>
          <cell r="N230">
            <v>0.47</v>
          </cell>
          <cell r="O230">
            <v>0.34499999999999997</v>
          </cell>
          <cell r="P230">
            <v>0.221</v>
          </cell>
          <cell r="Q230">
            <v>0.224</v>
          </cell>
          <cell r="R230">
            <v>0.193</v>
          </cell>
          <cell r="S230">
            <v>0.16700000000000001</v>
          </cell>
          <cell r="T230">
            <v>0.17399999999999999</v>
          </cell>
          <cell r="U230">
            <v>0.17100000000000001</v>
          </cell>
          <cell r="V230">
            <v>0.185</v>
          </cell>
          <cell r="W230">
            <v>0.17</v>
          </cell>
          <cell r="X230">
            <v>0.20799999999999999</v>
          </cell>
          <cell r="Y230">
            <v>0.17699999999999999</v>
          </cell>
        </row>
        <row r="231">
          <cell r="A231">
            <v>8165</v>
          </cell>
          <cell r="B231" t="str">
            <v>QUAIL HOLLOW UTIL INC.</v>
          </cell>
          <cell r="K231">
            <v>4.1000000000000002E-2</v>
          </cell>
          <cell r="L231">
            <v>8.8999999999999996E-2</v>
          </cell>
          <cell r="M231">
            <v>7.8E-2</v>
          </cell>
          <cell r="N231">
            <v>5.1999999999999998E-2</v>
          </cell>
          <cell r="O231">
            <v>5.8000000000000003E-2</v>
          </cell>
          <cell r="P231">
            <v>7.0000000000000007E-2</v>
          </cell>
          <cell r="Q231">
            <v>9.0999999999999998E-2</v>
          </cell>
          <cell r="R231">
            <v>0.111</v>
          </cell>
          <cell r="S231">
            <v>5.1999999999999998E-2</v>
          </cell>
          <cell r="T231">
            <v>0.115</v>
          </cell>
          <cell r="U231">
            <v>7.0000000000000007E-2</v>
          </cell>
          <cell r="V231">
            <v>0.13600000000000001</v>
          </cell>
          <cell r="W231">
            <v>0.125</v>
          </cell>
          <cell r="X231">
            <v>0.17599999999999999</v>
          </cell>
          <cell r="Y231">
            <v>0.16900000000000001</v>
          </cell>
        </row>
        <row r="232">
          <cell r="A232">
            <v>8339</v>
          </cell>
          <cell r="B232" t="str">
            <v xml:space="preserve">DUNNELLON, CITY OF              </v>
          </cell>
          <cell r="K232">
            <v>0.307</v>
          </cell>
          <cell r="L232">
            <v>0.29699999999999999</v>
          </cell>
          <cell r="M232">
            <v>0.31900000000000001</v>
          </cell>
          <cell r="N232">
            <v>0.316</v>
          </cell>
          <cell r="O232">
            <v>0.32400000000000001</v>
          </cell>
          <cell r="P232">
            <v>0.36699999999999999</v>
          </cell>
          <cell r="Q232">
            <v>0.35099999999999998</v>
          </cell>
          <cell r="R232">
            <v>0.36299999999999999</v>
          </cell>
          <cell r="S232">
            <v>0.34699999999999998</v>
          </cell>
          <cell r="T232">
            <v>0.34100000000000003</v>
          </cell>
          <cell r="U232">
            <v>0.33300000000000002</v>
          </cell>
          <cell r="V232">
            <v>0.309</v>
          </cell>
          <cell r="W232">
            <v>0.29099999999999998</v>
          </cell>
          <cell r="X232">
            <v>0.31900000000000001</v>
          </cell>
          <cell r="Y232">
            <v>0.33700000000000002</v>
          </cell>
        </row>
        <row r="233">
          <cell r="A233">
            <v>8423</v>
          </cell>
          <cell r="B233" t="str">
            <v>VENTURE ASSOC. UTILITIES</v>
          </cell>
          <cell r="K233">
            <v>0.127</v>
          </cell>
          <cell r="L233">
            <v>0.19</v>
          </cell>
          <cell r="M233">
            <v>0.251</v>
          </cell>
          <cell r="N233">
            <v>0.22900000000000001</v>
          </cell>
          <cell r="O233">
            <v>0.23699999999999999</v>
          </cell>
          <cell r="P233">
            <v>0.26700000000000002</v>
          </cell>
          <cell r="Q233">
            <v>0.255</v>
          </cell>
          <cell r="R233">
            <v>0.23599999999999999</v>
          </cell>
          <cell r="S233">
            <v>0.20599999999999999</v>
          </cell>
          <cell r="T233" t="str">
            <v>-</v>
          </cell>
          <cell r="U233" t="str">
            <v>-</v>
          </cell>
          <cell r="V233" t="str">
            <v>-</v>
          </cell>
          <cell r="W233" t="str">
            <v>-</v>
          </cell>
          <cell r="X233" t="str">
            <v>-</v>
          </cell>
          <cell r="Y233" t="str">
            <v>-</v>
          </cell>
          <cell r="Z233" t="str">
            <v>-</v>
          </cell>
        </row>
        <row r="234">
          <cell r="A234">
            <v>8481</v>
          </cell>
          <cell r="B234" t="str">
            <v>MARION UTILITIES INC / SPRUCE CREEK</v>
          </cell>
          <cell r="K234">
            <v>5.0999999999999997E-2</v>
          </cell>
          <cell r="L234">
            <v>8.8999999999999996E-2</v>
          </cell>
          <cell r="M234">
            <v>0.11600000000000001</v>
          </cell>
          <cell r="N234" t="str">
            <v>-</v>
          </cell>
          <cell r="O234" t="str">
            <v>-</v>
          </cell>
          <cell r="P234" t="str">
            <v>-</v>
          </cell>
          <cell r="Q234" t="str">
            <v>-</v>
          </cell>
          <cell r="R234" t="str">
            <v>-</v>
          </cell>
          <cell r="S234" t="str">
            <v>-</v>
          </cell>
          <cell r="T234" t="str">
            <v>-</v>
          </cell>
          <cell r="U234" t="str">
            <v>-</v>
          </cell>
          <cell r="V234" t="str">
            <v>-</v>
          </cell>
          <cell r="W234">
            <v>0.52300000000000002</v>
          </cell>
          <cell r="X234">
            <v>0.90600000000000003</v>
          </cell>
          <cell r="Y234">
            <v>0.74399999999999999</v>
          </cell>
        </row>
        <row r="235">
          <cell r="A235">
            <v>9360</v>
          </cell>
          <cell r="B235" t="str">
            <v xml:space="preserve">WINDSTREAM UTILITIES COMPANY    </v>
          </cell>
          <cell r="K235">
            <v>1.7000000000000001E-2</v>
          </cell>
          <cell r="L235">
            <v>9.5000000000000001E-2</v>
          </cell>
          <cell r="M235">
            <v>0.15</v>
          </cell>
          <cell r="N235">
            <v>0.183</v>
          </cell>
          <cell r="O235">
            <v>0.219</v>
          </cell>
          <cell r="P235">
            <v>0.28199999999999997</v>
          </cell>
          <cell r="Q235">
            <v>0.33400000000000002</v>
          </cell>
          <cell r="R235">
            <v>0.34699999999999998</v>
          </cell>
          <cell r="S235">
            <v>0.35199999999999998</v>
          </cell>
          <cell r="T235">
            <v>0.38900000000000001</v>
          </cell>
          <cell r="U235">
            <v>0.437</v>
          </cell>
          <cell r="V235">
            <v>0.54800000000000004</v>
          </cell>
          <cell r="W235">
            <v>0.628</v>
          </cell>
          <cell r="X235">
            <v>0.81299999999999994</v>
          </cell>
          <cell r="Y235">
            <v>0.67800000000000005</v>
          </cell>
        </row>
        <row r="236">
          <cell r="A236">
            <v>9425</v>
          </cell>
          <cell r="B236" t="str">
            <v>SWEETWATER / UPCHURCH MARINAS</v>
          </cell>
          <cell r="K236">
            <v>0.04</v>
          </cell>
          <cell r="L236">
            <v>0.03</v>
          </cell>
          <cell r="M236">
            <v>3.3000000000000002E-2</v>
          </cell>
          <cell r="N236">
            <v>4.5999999999999999E-2</v>
          </cell>
          <cell r="O236">
            <v>4.5999999999999999E-2</v>
          </cell>
          <cell r="P236">
            <v>5.0999999999999997E-2</v>
          </cell>
          <cell r="Q236">
            <v>6.4000000000000001E-2</v>
          </cell>
          <cell r="R236">
            <v>7.5999999999999998E-2</v>
          </cell>
          <cell r="S236">
            <v>6.6000000000000003E-2</v>
          </cell>
          <cell r="T236">
            <v>7.0999999999999994E-2</v>
          </cell>
          <cell r="U236">
            <v>7.0000000000000007E-2</v>
          </cell>
          <cell r="V236">
            <v>7.3999999999999996E-2</v>
          </cell>
          <cell r="W236">
            <v>6.0999999999999999E-2</v>
          </cell>
          <cell r="X236">
            <v>6.8000000000000005E-2</v>
          </cell>
          <cell r="Y236">
            <v>5.7000000000000002E-2</v>
          </cell>
        </row>
        <row r="237">
          <cell r="A237">
            <v>11752</v>
          </cell>
          <cell r="B237" t="str">
            <v>MARION COUNTY UTILITIES DEPT.</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v>2.7E-2</v>
          </cell>
          <cell r="X237">
            <v>6.7000000000000004E-2</v>
          </cell>
          <cell r="Y237">
            <v>0.129</v>
          </cell>
        </row>
        <row r="238">
          <cell r="A238">
            <v>12218</v>
          </cell>
          <cell r="B238" t="str">
            <v>MARION CO. UTIL. /  SPRUCE CREEK</v>
          </cell>
          <cell r="K238" t="str">
            <v>-</v>
          </cell>
          <cell r="L238" t="str">
            <v>-</v>
          </cell>
          <cell r="M238" t="str">
            <v>-</v>
          </cell>
          <cell r="N238" t="str">
            <v>-</v>
          </cell>
          <cell r="O238" t="str">
            <v>-</v>
          </cell>
          <cell r="P238" t="str">
            <v>-</v>
          </cell>
          <cell r="Q238" t="str">
            <v>-</v>
          </cell>
          <cell r="R238" t="str">
            <v>-</v>
          </cell>
          <cell r="S238" t="str">
            <v>-</v>
          </cell>
          <cell r="T238">
            <v>0.41099999999999998</v>
          </cell>
          <cell r="U238">
            <v>0.39200000000000002</v>
          </cell>
          <cell r="V238">
            <v>0.38100000000000001</v>
          </cell>
          <cell r="W238">
            <v>0.38200000000000001</v>
          </cell>
          <cell r="X238">
            <v>0.48599999999999999</v>
          </cell>
          <cell r="Y238">
            <v>0.35899999999999999</v>
          </cell>
        </row>
        <row r="241">
          <cell r="A241" t="str">
            <v>MARION COUNTY TOTAL PUBLIC SUPPLY &gt;&gt;&gt;</v>
          </cell>
          <cell r="C241">
            <v>0</v>
          </cell>
          <cell r="D241">
            <v>0</v>
          </cell>
          <cell r="E241">
            <v>0</v>
          </cell>
          <cell r="F241">
            <v>0</v>
          </cell>
          <cell r="G241">
            <v>0</v>
          </cell>
          <cell r="H241">
            <v>0</v>
          </cell>
          <cell r="I241">
            <v>0</v>
          </cell>
          <cell r="J241">
            <v>0</v>
          </cell>
          <cell r="K241">
            <v>5.5810000000000004</v>
          </cell>
          <cell r="L241">
            <v>4.569</v>
          </cell>
          <cell r="M241">
            <v>4.9680000000000009</v>
          </cell>
          <cell r="N241">
            <v>6.13</v>
          </cell>
          <cell r="O241">
            <v>5.9620000000000006</v>
          </cell>
          <cell r="P241">
            <v>6.6620000000000008</v>
          </cell>
          <cell r="Q241">
            <v>7.1230000000000002</v>
          </cell>
          <cell r="R241">
            <v>7.1769999999999987</v>
          </cell>
          <cell r="S241">
            <v>6.1819999999999986</v>
          </cell>
          <cell r="T241">
            <v>6.7590000000000003</v>
          </cell>
          <cell r="U241">
            <v>5.4000000000000012</v>
          </cell>
          <cell r="V241">
            <v>7.2030000000000012</v>
          </cell>
          <cell r="W241">
            <v>8.5439999999999987</v>
          </cell>
          <cell r="X241">
            <v>12.195000000000002</v>
          </cell>
          <cell r="Y241">
            <v>11.110000000000001</v>
          </cell>
          <cell r="Z241">
            <v>0</v>
          </cell>
        </row>
        <row r="243">
          <cell r="C243" t="str">
            <v xml:space="preserve">  </v>
          </cell>
        </row>
        <row r="244">
          <cell r="B244" t="str">
            <v>SILVER OAKS / BARBARA ANNE / C COVE</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NTB</v>
          </cell>
        </row>
        <row r="245">
          <cell r="A245">
            <v>25</v>
          </cell>
          <cell r="B245" t="str">
            <v>PASCO COUNTY UTILITIES / EAST SYSTEM</v>
          </cell>
          <cell r="C245" t="str">
            <v xml:space="preserve"> </v>
          </cell>
          <cell r="K245">
            <v>2.8130000000000002</v>
          </cell>
          <cell r="L245">
            <v>2.2610000000000001</v>
          </cell>
          <cell r="M245">
            <v>4.3899999999999997</v>
          </cell>
          <cell r="N245">
            <v>2.2770000000000001</v>
          </cell>
          <cell r="O245" t="str">
            <v>-</v>
          </cell>
          <cell r="P245">
            <v>2.6019999999999999</v>
          </cell>
          <cell r="Q245">
            <v>4.2409999999999997</v>
          </cell>
          <cell r="R245">
            <v>3.9769999999999999</v>
          </cell>
          <cell r="S245" t="str">
            <v>-</v>
          </cell>
          <cell r="T245" t="str">
            <v>-</v>
          </cell>
          <cell r="U245" t="str">
            <v>-</v>
          </cell>
          <cell r="V245" t="str">
            <v>-</v>
          </cell>
          <cell r="W245" t="str">
            <v>-</v>
          </cell>
          <cell r="X245" t="str">
            <v>-</v>
          </cell>
          <cell r="Y245" t="str">
            <v>-</v>
          </cell>
          <cell r="Z245" t="str">
            <v>-</v>
          </cell>
          <cell r="AA245" t="str">
            <v>NTB</v>
          </cell>
        </row>
        <row r="246">
          <cell r="A246">
            <v>266</v>
          </cell>
          <cell r="B246" t="str">
            <v xml:space="preserve">PASCO CO. UTIL / W / SC / SE SYS. </v>
          </cell>
          <cell r="K246">
            <v>11.212</v>
          </cell>
          <cell r="L246">
            <v>9.5760000000000005</v>
          </cell>
          <cell r="M246">
            <v>10.502000000000001</v>
          </cell>
          <cell r="N246">
            <v>9.59</v>
          </cell>
          <cell r="O246">
            <v>12.407</v>
          </cell>
          <cell r="P246">
            <v>12.942</v>
          </cell>
          <cell r="Q246">
            <v>12.971</v>
          </cell>
          <cell r="R246">
            <v>11.666700000000001</v>
          </cell>
          <cell r="S246">
            <v>16.449000000000002</v>
          </cell>
          <cell r="T246">
            <v>17.161000000000001</v>
          </cell>
          <cell r="U246">
            <v>18.013999999999999</v>
          </cell>
          <cell r="V246">
            <v>21.553999999999998</v>
          </cell>
          <cell r="W246">
            <v>24.385000000000002</v>
          </cell>
          <cell r="X246">
            <v>29.581</v>
          </cell>
          <cell r="Y246">
            <v>29.643000000000001</v>
          </cell>
          <cell r="AA246" t="str">
            <v>NTB</v>
          </cell>
        </row>
        <row r="247">
          <cell r="A247">
            <v>279</v>
          </cell>
          <cell r="B247" t="str">
            <v>AQUA SOURCE UTILITY, INC.</v>
          </cell>
          <cell r="K247">
            <v>0.247</v>
          </cell>
          <cell r="L247">
            <v>0.26100000000000001</v>
          </cell>
          <cell r="M247">
            <v>0.183</v>
          </cell>
          <cell r="N247" t="str">
            <v>-</v>
          </cell>
          <cell r="O247" t="str">
            <v>-</v>
          </cell>
          <cell r="P247" t="str">
            <v>-</v>
          </cell>
          <cell r="Q247" t="str">
            <v>-</v>
          </cell>
          <cell r="R247" t="str">
            <v>-</v>
          </cell>
          <cell r="S247" t="str">
            <v>-</v>
          </cell>
          <cell r="T247" t="str">
            <v>-</v>
          </cell>
          <cell r="U247">
            <v>0.28399999999999997</v>
          </cell>
          <cell r="V247">
            <v>0.222</v>
          </cell>
          <cell r="W247">
            <v>0.23699999999999999</v>
          </cell>
          <cell r="X247">
            <v>0.32</v>
          </cell>
          <cell r="Y247">
            <v>0.26900000000000002</v>
          </cell>
          <cell r="AA247" t="str">
            <v>NTB</v>
          </cell>
        </row>
        <row r="248">
          <cell r="A248">
            <v>422</v>
          </cell>
          <cell r="B248" t="str">
            <v>CITY OF NEW PORT RICHEY</v>
          </cell>
          <cell r="K248">
            <v>0</v>
          </cell>
          <cell r="L248" t="str">
            <v>-</v>
          </cell>
          <cell r="M248" t="str">
            <v>-</v>
          </cell>
          <cell r="N248">
            <v>0</v>
          </cell>
          <cell r="O248" t="str">
            <v>-</v>
          </cell>
          <cell r="P248">
            <v>0</v>
          </cell>
          <cell r="Q248">
            <v>0</v>
          </cell>
          <cell r="R248">
            <v>0</v>
          </cell>
          <cell r="S248" t="str">
            <v>-</v>
          </cell>
          <cell r="T248" t="str">
            <v>-</v>
          </cell>
          <cell r="U248" t="str">
            <v>-</v>
          </cell>
          <cell r="V248" t="str">
            <v>-</v>
          </cell>
          <cell r="W248" t="str">
            <v>-</v>
          </cell>
          <cell r="X248" t="str">
            <v>-</v>
          </cell>
          <cell r="Y248" t="str">
            <v>-</v>
          </cell>
          <cell r="Z248" t="str">
            <v>-</v>
          </cell>
          <cell r="AA248" t="str">
            <v>NTB</v>
          </cell>
        </row>
        <row r="249">
          <cell r="A249">
            <v>540</v>
          </cell>
          <cell r="B249" t="str">
            <v>HOLIDAY GARDENS UTILITIES, INC.</v>
          </cell>
          <cell r="K249">
            <v>8.5000000000000006E-2</v>
          </cell>
          <cell r="L249">
            <v>8.2000000000000003E-2</v>
          </cell>
          <cell r="M249">
            <v>9.4E-2</v>
          </cell>
          <cell r="N249" t="str">
            <v>-</v>
          </cell>
          <cell r="O249">
            <v>8.5999999999999993E-2</v>
          </cell>
          <cell r="P249">
            <v>9.1999999999999998E-2</v>
          </cell>
          <cell r="Q249">
            <v>9.0999999999999998E-2</v>
          </cell>
          <cell r="R249">
            <v>8.5000000000000006E-2</v>
          </cell>
          <cell r="S249">
            <v>8.4000000000000005E-2</v>
          </cell>
          <cell r="T249">
            <v>8.5000000000000006E-2</v>
          </cell>
          <cell r="U249">
            <v>7.8E-2</v>
          </cell>
          <cell r="V249">
            <v>7.8E-2</v>
          </cell>
          <cell r="W249">
            <v>8.4000000000000005E-2</v>
          </cell>
          <cell r="X249">
            <v>8.4000000000000005E-2</v>
          </cell>
          <cell r="Y249">
            <v>8.6999999999999994E-2</v>
          </cell>
          <cell r="AA249" t="str">
            <v>NTB</v>
          </cell>
        </row>
        <row r="250">
          <cell r="A250">
            <v>543</v>
          </cell>
          <cell r="B250" t="str">
            <v xml:space="preserve">CRESTRIDGE UTILITY CORP </v>
          </cell>
          <cell r="K250">
            <v>0.11</v>
          </cell>
          <cell r="L250">
            <v>0.10299999999999999</v>
          </cell>
          <cell r="M250">
            <v>0.107</v>
          </cell>
          <cell r="N250">
            <v>0.114</v>
          </cell>
          <cell r="O250">
            <v>0.1</v>
          </cell>
          <cell r="P250">
            <v>0.1</v>
          </cell>
          <cell r="Q250">
            <v>0.10299999999999999</v>
          </cell>
          <cell r="R250">
            <v>0.1</v>
          </cell>
          <cell r="S250">
            <v>9.2999999999999999E-2</v>
          </cell>
          <cell r="T250">
            <v>9.5000000000000001E-2</v>
          </cell>
          <cell r="U250">
            <v>8.4000000000000005E-2</v>
          </cell>
          <cell r="V250">
            <v>8.8999999999999996E-2</v>
          </cell>
          <cell r="W250">
            <v>9.0999999999999998E-2</v>
          </cell>
          <cell r="X250">
            <v>9.8000000000000004E-2</v>
          </cell>
          <cell r="Y250">
            <v>9.8000000000000004E-2</v>
          </cell>
          <cell r="AA250" t="str">
            <v>NTB</v>
          </cell>
        </row>
        <row r="251">
          <cell r="A251">
            <v>590</v>
          </cell>
          <cell r="B251" t="str">
            <v>MAD HATTER UTILITIES</v>
          </cell>
          <cell r="K251">
            <v>0.35599999999999998</v>
          </cell>
          <cell r="L251">
            <v>0.26800000000000002</v>
          </cell>
          <cell r="M251">
            <v>0.54700000000000004</v>
          </cell>
          <cell r="N251" t="str">
            <v>-</v>
          </cell>
          <cell r="O251" t="str">
            <v>-</v>
          </cell>
          <cell r="P251" t="str">
            <v>-</v>
          </cell>
          <cell r="Q251">
            <v>0.63600000000000001</v>
          </cell>
          <cell r="R251">
            <v>0.70899999999999996</v>
          </cell>
          <cell r="S251">
            <v>0.68400000000000005</v>
          </cell>
          <cell r="T251">
            <v>0.88600000000000001</v>
          </cell>
          <cell r="U251">
            <v>0.70299999999999996</v>
          </cell>
          <cell r="V251">
            <v>0.76200000000000001</v>
          </cell>
          <cell r="W251">
            <v>0.93799999999999994</v>
          </cell>
          <cell r="X251">
            <v>0.93799999999999994</v>
          </cell>
          <cell r="Y251">
            <v>0.88200000000000001</v>
          </cell>
          <cell r="AA251" t="str">
            <v>NTB</v>
          </cell>
        </row>
        <row r="252">
          <cell r="A252">
            <v>923</v>
          </cell>
          <cell r="B252" t="str">
            <v>TRAVELER'S REST INC.</v>
          </cell>
          <cell r="K252">
            <v>4.7E-2</v>
          </cell>
          <cell r="L252">
            <v>4.3999999999999997E-2</v>
          </cell>
          <cell r="M252">
            <v>4.4999999999999998E-2</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NTB</v>
          </cell>
        </row>
        <row r="253">
          <cell r="A253">
            <v>964</v>
          </cell>
          <cell r="B253" t="str">
            <v>C S WATER COMPANY INC</v>
          </cell>
          <cell r="K253">
            <v>7.8E-2</v>
          </cell>
          <cell r="L253">
            <v>7.9000000000000001E-2</v>
          </cell>
          <cell r="M253">
            <v>8.4000000000000005E-2</v>
          </cell>
          <cell r="N253" t="str">
            <v>-</v>
          </cell>
          <cell r="O253" t="str">
            <v>-</v>
          </cell>
          <cell r="P253" t="str">
            <v>-</v>
          </cell>
          <cell r="Q253" t="str">
            <v>-</v>
          </cell>
          <cell r="R253" t="str">
            <v>-</v>
          </cell>
          <cell r="S253" t="str">
            <v>-</v>
          </cell>
          <cell r="T253" t="str">
            <v>-</v>
          </cell>
          <cell r="U253" t="str">
            <v>-</v>
          </cell>
          <cell r="V253" t="str">
            <v>-</v>
          </cell>
          <cell r="W253" t="str">
            <v>-</v>
          </cell>
          <cell r="X253">
            <v>0.11799999999999999</v>
          </cell>
          <cell r="Y253">
            <v>0.11799999999999999</v>
          </cell>
          <cell r="AA253" t="str">
            <v>NTB</v>
          </cell>
        </row>
        <row r="254">
          <cell r="A254">
            <v>1631</v>
          </cell>
          <cell r="B254" t="str">
            <v xml:space="preserve">DADE CITY, CITY OF              </v>
          </cell>
          <cell r="K254">
            <v>1.5389999999999999</v>
          </cell>
          <cell r="L254">
            <v>1.538</v>
          </cell>
          <cell r="M254">
            <v>1.5009999999999999</v>
          </cell>
          <cell r="N254">
            <v>1.5029999999999999</v>
          </cell>
          <cell r="O254">
            <v>1.466</v>
          </cell>
          <cell r="P254">
            <v>1.5129999999999999</v>
          </cell>
          <cell r="Q254">
            <v>1.4930000000000001</v>
          </cell>
          <cell r="R254">
            <v>1.5489999999999999</v>
          </cell>
          <cell r="S254">
            <v>1.3939999999999999</v>
          </cell>
          <cell r="T254">
            <v>1.508</v>
          </cell>
          <cell r="U254">
            <v>1.466</v>
          </cell>
          <cell r="V254">
            <v>1.5289999999999999</v>
          </cell>
          <cell r="W254">
            <v>1.4530000000000001</v>
          </cell>
          <cell r="X254">
            <v>1.5009999999999999</v>
          </cell>
          <cell r="Y254">
            <v>1.421</v>
          </cell>
          <cell r="AA254" t="str">
            <v>NTB</v>
          </cell>
        </row>
        <row r="255">
          <cell r="A255">
            <v>1691</v>
          </cell>
          <cell r="B255" t="str">
            <v>SHADY OAKS MOBILE ESTATES</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NTB</v>
          </cell>
        </row>
        <row r="256">
          <cell r="A256">
            <v>1787</v>
          </cell>
          <cell r="B256" t="str">
            <v>SCARECROW UTILITIES</v>
          </cell>
          <cell r="K256">
            <v>0.249</v>
          </cell>
          <cell r="L256">
            <v>0.01</v>
          </cell>
          <cell r="M256">
            <v>4.0000000000000001E-3</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NTB</v>
          </cell>
        </row>
        <row r="257">
          <cell r="A257">
            <v>2030</v>
          </cell>
          <cell r="B257" t="str">
            <v>BETMAR UTILITIES</v>
          </cell>
          <cell r="K257">
            <v>0.20899999999999999</v>
          </cell>
          <cell r="L257">
            <v>0.05</v>
          </cell>
          <cell r="M257" t="str">
            <v>-</v>
          </cell>
          <cell r="N257" t="str">
            <v>-</v>
          </cell>
          <cell r="O257" t="str">
            <v>-</v>
          </cell>
          <cell r="P257" t="str">
            <v>-</v>
          </cell>
          <cell r="Q257" t="str">
            <v>-</v>
          </cell>
          <cell r="R257">
            <v>8.6999999999999994E-2</v>
          </cell>
          <cell r="S257" t="str">
            <v>-</v>
          </cell>
          <cell r="T257" t="str">
            <v>-</v>
          </cell>
          <cell r="U257" t="str">
            <v>-</v>
          </cell>
          <cell r="V257" t="str">
            <v>-</v>
          </cell>
          <cell r="W257" t="str">
            <v>-</v>
          </cell>
          <cell r="X257" t="str">
            <v>-</v>
          </cell>
          <cell r="Y257" t="str">
            <v>-</v>
          </cell>
          <cell r="Z257" t="str">
            <v>-</v>
          </cell>
          <cell r="AA257" t="str">
            <v>NTB</v>
          </cell>
        </row>
        <row r="258">
          <cell r="A258">
            <v>2043</v>
          </cell>
          <cell r="B258" t="str">
            <v>ORANGEWOOD LAKES MOBILE HOME</v>
          </cell>
          <cell r="K258">
            <v>9.8000000000000004E-2</v>
          </cell>
          <cell r="L258">
            <v>7.6999999999999999E-2</v>
          </cell>
          <cell r="M258">
            <v>7.4999999999999997E-2</v>
          </cell>
          <cell r="N258">
            <v>9.2999999999999999E-2</v>
          </cell>
          <cell r="O258">
            <v>9.8000000000000004E-2</v>
          </cell>
          <cell r="P258">
            <v>7.1999999999999995E-2</v>
          </cell>
          <cell r="Q258">
            <v>8.6999999999999994E-2</v>
          </cell>
          <cell r="R258" t="str">
            <v>-</v>
          </cell>
          <cell r="S258">
            <v>7.8E-2</v>
          </cell>
          <cell r="T258">
            <v>8.2000000000000003E-2</v>
          </cell>
          <cell r="U258">
            <v>7.5999999999999998E-2</v>
          </cell>
          <cell r="V258">
            <v>8.5999999999999993E-2</v>
          </cell>
          <cell r="W258">
            <v>8.5000000000000006E-2</v>
          </cell>
          <cell r="X258">
            <v>9.8000000000000004E-2</v>
          </cell>
          <cell r="Y258">
            <v>8.4000000000000005E-2</v>
          </cell>
          <cell r="AA258" t="str">
            <v>NTB</v>
          </cell>
        </row>
        <row r="259">
          <cell r="A259">
            <v>2319</v>
          </cell>
          <cell r="B259" t="str">
            <v>HOLIDAY UTILITY COMPANY INC.</v>
          </cell>
          <cell r="C259" t="str">
            <v xml:space="preserve"> </v>
          </cell>
          <cell r="K259">
            <v>8.8999999999999996E-2</v>
          </cell>
          <cell r="L259">
            <v>0.11</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NTB</v>
          </cell>
        </row>
        <row r="260">
          <cell r="A260">
            <v>2856</v>
          </cell>
          <cell r="B260" t="str">
            <v>MAD HATTER UTILITY / CARPENTER'S RUN</v>
          </cell>
          <cell r="C260" t="str">
            <v xml:space="preserve"> </v>
          </cell>
          <cell r="K260">
            <v>0</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NTB</v>
          </cell>
        </row>
        <row r="261">
          <cell r="A261">
            <v>2976</v>
          </cell>
          <cell r="B261" t="str">
            <v>PASCO CO. UTIL. / EMBASSY HILLS</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cell r="Z261" t="str">
            <v>-</v>
          </cell>
          <cell r="AA261" t="str">
            <v>NTB</v>
          </cell>
        </row>
        <row r="262">
          <cell r="A262">
            <v>2977</v>
          </cell>
          <cell r="B262" t="str">
            <v>PASCO CO. UTIL. / CTRY. EST. &amp; VALM.</v>
          </cell>
          <cell r="K262" t="str">
            <v>-</v>
          </cell>
          <cell r="L262" t="str">
            <v>-</v>
          </cell>
          <cell r="M262" t="str">
            <v>-</v>
          </cell>
          <cell r="N262" t="str">
            <v>-</v>
          </cell>
          <cell r="O262" t="str">
            <v>-</v>
          </cell>
          <cell r="P262" t="str">
            <v>-</v>
          </cell>
          <cell r="Q262" t="str">
            <v>-</v>
          </cell>
          <cell r="R262" t="str">
            <v>-</v>
          </cell>
          <cell r="S262" t="str">
            <v>-</v>
          </cell>
          <cell r="T262" t="str">
            <v>-</v>
          </cell>
          <cell r="U262" t="str">
            <v>-</v>
          </cell>
          <cell r="V262" t="str">
            <v>-</v>
          </cell>
          <cell r="W262" t="str">
            <v>-</v>
          </cell>
          <cell r="X262" t="str">
            <v>-</v>
          </cell>
          <cell r="Y262" t="str">
            <v>-</v>
          </cell>
          <cell r="Z262" t="str">
            <v>-</v>
          </cell>
          <cell r="AA262" t="str">
            <v>NTB</v>
          </cell>
        </row>
        <row r="263">
          <cell r="A263">
            <v>2978</v>
          </cell>
          <cell r="B263" t="str">
            <v>LINDRICK SERVICE CORPORATION</v>
          </cell>
          <cell r="K263">
            <v>0.79300000000000004</v>
          </cell>
          <cell r="L263">
            <v>0.76900000000000002</v>
          </cell>
          <cell r="M263">
            <v>0.69799999999999995</v>
          </cell>
          <cell r="N263">
            <v>0.79600000000000004</v>
          </cell>
          <cell r="O263">
            <v>0.79700000000000004</v>
          </cell>
          <cell r="P263">
            <v>0.86899999999999999</v>
          </cell>
          <cell r="Q263">
            <v>0.82799999999999996</v>
          </cell>
          <cell r="R263">
            <v>0.84299999999999997</v>
          </cell>
          <cell r="S263">
            <v>0.80200000000000005</v>
          </cell>
          <cell r="T263">
            <v>0.90400000000000003</v>
          </cell>
          <cell r="U263">
            <v>0.68400000000000005</v>
          </cell>
          <cell r="V263">
            <v>0.73799999999999999</v>
          </cell>
          <cell r="W263">
            <v>0.751</v>
          </cell>
          <cell r="X263">
            <v>0.83499999999999996</v>
          </cell>
          <cell r="Y263">
            <v>0.71899999999999997</v>
          </cell>
          <cell r="AA263" t="str">
            <v>NTB</v>
          </cell>
        </row>
        <row r="264">
          <cell r="A264">
            <v>2979</v>
          </cell>
          <cell r="B264" t="str">
            <v xml:space="preserve">PASCO CO. UTIL. / HOL. LKS. EST. </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NTB</v>
          </cell>
        </row>
        <row r="265">
          <cell r="A265">
            <v>3142</v>
          </cell>
          <cell r="B265" t="str">
            <v>PASCO CO. UTIL. / HOLIDAY HILLS</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NTB</v>
          </cell>
        </row>
        <row r="266">
          <cell r="A266">
            <v>3182</v>
          </cell>
          <cell r="B266" t="str">
            <v>ALOHA UTILITIES / SEVEN SPRINGS</v>
          </cell>
          <cell r="K266">
            <v>2.0419999999999998</v>
          </cell>
          <cell r="L266">
            <v>2.089</v>
          </cell>
          <cell r="M266">
            <v>2.1419999999999999</v>
          </cell>
          <cell r="N266">
            <v>2.3690000000000002</v>
          </cell>
          <cell r="O266">
            <v>2.556</v>
          </cell>
          <cell r="P266">
            <v>2.556</v>
          </cell>
          <cell r="Q266">
            <v>2.9780000000000002</v>
          </cell>
          <cell r="R266">
            <v>3.165</v>
          </cell>
          <cell r="S266">
            <v>2.9870000000000001</v>
          </cell>
          <cell r="T266">
            <v>2.94</v>
          </cell>
          <cell r="U266">
            <v>2.6989999999999998</v>
          </cell>
          <cell r="V266">
            <v>3.028</v>
          </cell>
          <cell r="W266">
            <v>3.0739999999999998</v>
          </cell>
          <cell r="X266">
            <v>3.6640000000000001</v>
          </cell>
          <cell r="Y266">
            <v>3.5659999999999998</v>
          </cell>
          <cell r="AA266" t="str">
            <v>NTB</v>
          </cell>
        </row>
        <row r="267">
          <cell r="A267">
            <v>3528</v>
          </cell>
          <cell r="B267" t="str">
            <v>TIPPECANOE VILLAGE H.O.A INC.</v>
          </cell>
          <cell r="K267" t="str">
            <v>-</v>
          </cell>
          <cell r="L267" t="str">
            <v>-</v>
          </cell>
          <cell r="M267" t="str">
            <v>-</v>
          </cell>
          <cell r="N267" t="str">
            <v>-</v>
          </cell>
          <cell r="O267" t="str">
            <v>-</v>
          </cell>
          <cell r="P267" t="str">
            <v>-</v>
          </cell>
          <cell r="Q267" t="str">
            <v>-</v>
          </cell>
          <cell r="R267" t="str">
            <v>-</v>
          </cell>
          <cell r="S267" t="str">
            <v>-</v>
          </cell>
          <cell r="T267" t="str">
            <v>-</v>
          </cell>
          <cell r="U267" t="str">
            <v>-</v>
          </cell>
          <cell r="V267" t="str">
            <v>-</v>
          </cell>
          <cell r="W267" t="str">
            <v>-</v>
          </cell>
          <cell r="X267" t="str">
            <v>-</v>
          </cell>
          <cell r="Y267" t="str">
            <v>-</v>
          </cell>
          <cell r="Z267" t="str">
            <v>-</v>
          </cell>
          <cell r="AA267" t="str">
            <v>NTB</v>
          </cell>
        </row>
        <row r="268">
          <cell r="A268">
            <v>3590</v>
          </cell>
          <cell r="B268" t="str">
            <v>BARTELT SUNSHINE / WIS-BAR / WRAY</v>
          </cell>
          <cell r="K268">
            <v>0.16400000000000001</v>
          </cell>
          <cell r="L268" t="str">
            <v>-</v>
          </cell>
          <cell r="M268">
            <v>0.153</v>
          </cell>
          <cell r="N268">
            <v>0.14799999999999999</v>
          </cell>
          <cell r="O268">
            <v>0.16400000000000001</v>
          </cell>
          <cell r="P268">
            <v>0.158</v>
          </cell>
          <cell r="Q268">
            <v>0.187</v>
          </cell>
          <cell r="R268">
            <v>0.18</v>
          </cell>
          <cell r="S268">
            <v>0.14699999999999999</v>
          </cell>
          <cell r="T268">
            <v>0.153</v>
          </cell>
          <cell r="U268">
            <v>0.16300000000000001</v>
          </cell>
          <cell r="V268">
            <v>0.159</v>
          </cell>
          <cell r="W268">
            <v>0.156</v>
          </cell>
          <cell r="X268">
            <v>0.161</v>
          </cell>
          <cell r="Y268">
            <v>0.16900000000000001</v>
          </cell>
          <cell r="AA268" t="str">
            <v>NTB</v>
          </cell>
        </row>
        <row r="269">
          <cell r="A269">
            <v>3619</v>
          </cell>
          <cell r="B269" t="str">
            <v>COUNTRY AIRE ESTATES</v>
          </cell>
          <cell r="K269" t="str">
            <v>-</v>
          </cell>
          <cell r="L269" t="str">
            <v>-</v>
          </cell>
          <cell r="M269">
            <v>0.04</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cell r="Z269" t="str">
            <v>-</v>
          </cell>
          <cell r="AA269" t="str">
            <v>NTB</v>
          </cell>
        </row>
        <row r="270">
          <cell r="A270">
            <v>3647</v>
          </cell>
          <cell r="B270" t="str">
            <v>TAMPA BAY WATER / SOUTH PASCO</v>
          </cell>
          <cell r="K270">
            <v>0</v>
          </cell>
          <cell r="L270" t="str">
            <v>-</v>
          </cell>
          <cell r="M270" t="str">
            <v>-</v>
          </cell>
          <cell r="N270">
            <v>0</v>
          </cell>
          <cell r="O270">
            <v>0</v>
          </cell>
          <cell r="P270">
            <v>0</v>
          </cell>
          <cell r="Q270">
            <v>0</v>
          </cell>
          <cell r="R270">
            <v>0</v>
          </cell>
          <cell r="S270" t="str">
            <v>-</v>
          </cell>
          <cell r="T270" t="str">
            <v>-</v>
          </cell>
          <cell r="U270" t="str">
            <v>-</v>
          </cell>
          <cell r="V270" t="str">
            <v>-</v>
          </cell>
          <cell r="W270" t="str">
            <v>-</v>
          </cell>
          <cell r="X270" t="str">
            <v>-</v>
          </cell>
          <cell r="Y270" t="str">
            <v>-</v>
          </cell>
          <cell r="Z270" t="str">
            <v>-</v>
          </cell>
          <cell r="AA270" t="str">
            <v>NTB</v>
          </cell>
        </row>
        <row r="271">
          <cell r="A271">
            <v>3650</v>
          </cell>
          <cell r="B271" t="str">
            <v>TPA BAY WATER / CYPRESS CREEK</v>
          </cell>
          <cell r="K271">
            <v>6.4710000000000001</v>
          </cell>
          <cell r="L271">
            <v>0.14899999999999999</v>
          </cell>
          <cell r="M271" t="str">
            <v>-</v>
          </cell>
          <cell r="N271">
            <v>1.1399999999999999</v>
          </cell>
          <cell r="O271">
            <v>0.56999999999999995</v>
          </cell>
          <cell r="P271">
            <v>0</v>
          </cell>
          <cell r="Q271">
            <v>0</v>
          </cell>
          <cell r="R271">
            <v>0</v>
          </cell>
          <cell r="S271" t="str">
            <v>-</v>
          </cell>
          <cell r="T271" t="str">
            <v>-</v>
          </cell>
          <cell r="U271" t="str">
            <v>-</v>
          </cell>
          <cell r="V271" t="str">
            <v>-</v>
          </cell>
          <cell r="W271" t="str">
            <v>-</v>
          </cell>
          <cell r="X271" t="str">
            <v>-</v>
          </cell>
          <cell r="Y271" t="str">
            <v>-</v>
          </cell>
          <cell r="Z271" t="str">
            <v>-</v>
          </cell>
          <cell r="AA271" t="str">
            <v>NTB</v>
          </cell>
        </row>
        <row r="272">
          <cell r="A272">
            <v>3668</v>
          </cell>
          <cell r="B272" t="str">
            <v>UTILITIES INC./SUMMERTREE</v>
          </cell>
          <cell r="K272">
            <v>0.17899999999999999</v>
          </cell>
          <cell r="L272">
            <v>0.2</v>
          </cell>
          <cell r="M272">
            <v>0.13400000000000001</v>
          </cell>
          <cell r="N272">
            <v>0.13100000000000001</v>
          </cell>
          <cell r="O272">
            <v>0.14499999999999999</v>
          </cell>
          <cell r="P272">
            <v>0.184</v>
          </cell>
          <cell r="Q272">
            <v>0.17899999999999999</v>
          </cell>
          <cell r="R272">
            <v>0.16800000000000001</v>
          </cell>
          <cell r="S272">
            <v>0.152</v>
          </cell>
          <cell r="T272">
            <v>0.129</v>
          </cell>
          <cell r="U272">
            <v>0.155</v>
          </cell>
          <cell r="V272">
            <v>0.17299999999999999</v>
          </cell>
          <cell r="W272">
            <v>0.16700000000000001</v>
          </cell>
          <cell r="X272">
            <v>0.19400000000000001</v>
          </cell>
          <cell r="Y272">
            <v>0.22800000000000001</v>
          </cell>
          <cell r="AA272" t="str">
            <v>NTB</v>
          </cell>
        </row>
        <row r="273">
          <cell r="A273">
            <v>3670</v>
          </cell>
          <cell r="B273" t="str">
            <v>S.H. UTILITIES, INC.</v>
          </cell>
          <cell r="K273">
            <v>3.6999999999999998E-2</v>
          </cell>
          <cell r="L273">
            <v>3.3000000000000002E-2</v>
          </cell>
          <cell r="M273">
            <v>3.3000000000000002E-2</v>
          </cell>
          <cell r="N273" t="str">
            <v>-</v>
          </cell>
          <cell r="O273" t="str">
            <v>-</v>
          </cell>
          <cell r="P273" t="str">
            <v>-</v>
          </cell>
          <cell r="Q273" t="str">
            <v>-</v>
          </cell>
          <cell r="R273" t="str">
            <v>-</v>
          </cell>
          <cell r="S273" t="str">
            <v>-</v>
          </cell>
          <cell r="T273" t="str">
            <v>-</v>
          </cell>
          <cell r="U273" t="str">
            <v>-</v>
          </cell>
          <cell r="V273" t="str">
            <v>-</v>
          </cell>
          <cell r="W273" t="str">
            <v>-</v>
          </cell>
          <cell r="X273" t="str">
            <v>-</v>
          </cell>
          <cell r="Y273" t="str">
            <v>-</v>
          </cell>
          <cell r="Z273" t="str">
            <v>-</v>
          </cell>
          <cell r="AA273" t="str">
            <v>NTB</v>
          </cell>
        </row>
        <row r="274">
          <cell r="A274">
            <v>3677</v>
          </cell>
          <cell r="B274" t="str">
            <v>FLORALINO PROPERTIES, INC.</v>
          </cell>
          <cell r="K274">
            <v>0.15</v>
          </cell>
          <cell r="L274">
            <v>0.13600000000000001</v>
          </cell>
          <cell r="M274">
            <v>0.127</v>
          </cell>
          <cell r="N274" t="str">
            <v>-</v>
          </cell>
          <cell r="O274" t="str">
            <v>-</v>
          </cell>
          <cell r="P274" t="str">
            <v>-</v>
          </cell>
          <cell r="Q274" t="str">
            <v>-</v>
          </cell>
          <cell r="R274" t="str">
            <v>-</v>
          </cell>
          <cell r="S274" t="str">
            <v>-</v>
          </cell>
          <cell r="T274" t="str">
            <v>-</v>
          </cell>
          <cell r="U274">
            <v>0.106</v>
          </cell>
          <cell r="V274">
            <v>9.1999999999999998E-2</v>
          </cell>
          <cell r="W274">
            <v>9.8000000000000004E-2</v>
          </cell>
          <cell r="X274">
            <v>0.11799999999999999</v>
          </cell>
          <cell r="Y274">
            <v>7.8E-2</v>
          </cell>
          <cell r="AA274" t="str">
            <v>NTB</v>
          </cell>
        </row>
        <row r="275">
          <cell r="A275">
            <v>3681</v>
          </cell>
          <cell r="B275" t="str">
            <v>ELL-NAR UTIL. / PALM TERR. GARDENS</v>
          </cell>
          <cell r="K275" t="str">
            <v>-</v>
          </cell>
          <cell r="L275" t="str">
            <v>-</v>
          </cell>
          <cell r="M275" t="str">
            <v>-</v>
          </cell>
          <cell r="N275" t="str">
            <v>-</v>
          </cell>
          <cell r="O275" t="str">
            <v>-</v>
          </cell>
          <cell r="P275" t="str">
            <v>-</v>
          </cell>
          <cell r="Q275" t="str">
            <v>-</v>
          </cell>
          <cell r="R275" t="str">
            <v>-</v>
          </cell>
          <cell r="S275" t="str">
            <v>-</v>
          </cell>
          <cell r="T275" t="str">
            <v>-</v>
          </cell>
          <cell r="U275" t="str">
            <v>-</v>
          </cell>
          <cell r="V275" t="str">
            <v>-</v>
          </cell>
          <cell r="W275" t="str">
            <v>-</v>
          </cell>
          <cell r="X275" t="str">
            <v>-</v>
          </cell>
          <cell r="Y275" t="str">
            <v>-</v>
          </cell>
          <cell r="Z275" t="str">
            <v>-</v>
          </cell>
          <cell r="AA275" t="str">
            <v>NTB</v>
          </cell>
        </row>
        <row r="276">
          <cell r="A276">
            <v>3692</v>
          </cell>
          <cell r="B276" t="str">
            <v xml:space="preserve">PORT RICHEY, CITY OF </v>
          </cell>
          <cell r="K276">
            <v>0.753</v>
          </cell>
          <cell r="L276">
            <v>0.84599999999999997</v>
          </cell>
          <cell r="M276">
            <v>0.78700000000000003</v>
          </cell>
          <cell r="N276">
            <v>0.82799999999999996</v>
          </cell>
          <cell r="O276">
            <v>0.88600000000000001</v>
          </cell>
          <cell r="P276">
            <v>0.82699999999999996</v>
          </cell>
          <cell r="Q276">
            <v>0.96499999999999997</v>
          </cell>
          <cell r="R276">
            <v>0.84599999999999997</v>
          </cell>
          <cell r="S276">
            <v>0.93500000000000005</v>
          </cell>
          <cell r="T276">
            <v>0.93200000000000005</v>
          </cell>
          <cell r="U276">
            <v>0.81</v>
          </cell>
          <cell r="V276">
            <v>0.78500000000000003</v>
          </cell>
          <cell r="W276">
            <v>0.95399999999999996</v>
          </cell>
          <cell r="X276">
            <v>0.94</v>
          </cell>
          <cell r="Y276">
            <v>1.0349999999999999</v>
          </cell>
          <cell r="AA276" t="str">
            <v>NTB</v>
          </cell>
        </row>
        <row r="277">
          <cell r="A277">
            <v>3759</v>
          </cell>
          <cell r="B277" t="str">
            <v>SSU / PALM TERRACE</v>
          </cell>
          <cell r="K277">
            <v>0.20499999999999999</v>
          </cell>
          <cell r="L277">
            <v>0.20699999999999999</v>
          </cell>
          <cell r="M277">
            <v>0.217</v>
          </cell>
          <cell r="N277" t="str">
            <v>-</v>
          </cell>
          <cell r="O277" t="str">
            <v>-</v>
          </cell>
          <cell r="P277" t="str">
            <v>-</v>
          </cell>
          <cell r="Q277" t="str">
            <v>-</v>
          </cell>
          <cell r="R277" t="str">
            <v>-</v>
          </cell>
          <cell r="S277" t="str">
            <v>-</v>
          </cell>
          <cell r="T277" t="str">
            <v>-</v>
          </cell>
          <cell r="U277" t="str">
            <v>-</v>
          </cell>
          <cell r="V277" t="str">
            <v>-</v>
          </cell>
          <cell r="W277" t="str">
            <v>-</v>
          </cell>
          <cell r="X277" t="str">
            <v>-</v>
          </cell>
          <cell r="Y277" t="str">
            <v>-</v>
          </cell>
          <cell r="Z277" t="str">
            <v>-</v>
          </cell>
          <cell r="AA277" t="str">
            <v>NTB</v>
          </cell>
        </row>
        <row r="278">
          <cell r="A278">
            <v>3761</v>
          </cell>
          <cell r="B278" t="str">
            <v>PASCO CO. UTIL. / SHADOW RIDGE</v>
          </cell>
          <cell r="K278" t="str">
            <v>-</v>
          </cell>
          <cell r="L278" t="str">
            <v>-</v>
          </cell>
          <cell r="M278" t="str">
            <v>-</v>
          </cell>
          <cell r="N278" t="str">
            <v>-</v>
          </cell>
          <cell r="O278" t="str">
            <v>-</v>
          </cell>
          <cell r="P278" t="str">
            <v>-</v>
          </cell>
          <cell r="Q278" t="str">
            <v>-</v>
          </cell>
          <cell r="R278" t="str">
            <v>-</v>
          </cell>
          <cell r="S278" t="str">
            <v>-</v>
          </cell>
          <cell r="T278" t="str">
            <v>-</v>
          </cell>
          <cell r="U278" t="str">
            <v>-</v>
          </cell>
          <cell r="V278" t="str">
            <v>-</v>
          </cell>
          <cell r="W278" t="str">
            <v>-</v>
          </cell>
          <cell r="X278" t="str">
            <v>-</v>
          </cell>
          <cell r="Y278" t="str">
            <v>-</v>
          </cell>
          <cell r="Z278" t="str">
            <v>-</v>
          </cell>
          <cell r="AA278" t="str">
            <v>NTB</v>
          </cell>
        </row>
        <row r="279">
          <cell r="A279">
            <v>4057</v>
          </cell>
          <cell r="B279" t="str">
            <v>PASCO CO. UTIL. / BEACON WOODS</v>
          </cell>
          <cell r="K279" t="str">
            <v>-</v>
          </cell>
          <cell r="L279" t="str">
            <v>-</v>
          </cell>
          <cell r="M279" t="str">
            <v>-</v>
          </cell>
          <cell r="N279" t="str">
            <v>-</v>
          </cell>
          <cell r="O279" t="str">
            <v>-</v>
          </cell>
          <cell r="P279" t="str">
            <v>-</v>
          </cell>
          <cell r="Q279" t="str">
            <v>-</v>
          </cell>
          <cell r="R279" t="str">
            <v>-</v>
          </cell>
          <cell r="S279" t="str">
            <v>-</v>
          </cell>
          <cell r="T279" t="str">
            <v>-</v>
          </cell>
          <cell r="U279" t="str">
            <v>-</v>
          </cell>
          <cell r="V279" t="str">
            <v>-</v>
          </cell>
          <cell r="W279" t="str">
            <v>-</v>
          </cell>
          <cell r="X279" t="str">
            <v>-</v>
          </cell>
          <cell r="Y279" t="str">
            <v>-</v>
          </cell>
          <cell r="Z279" t="str">
            <v>-</v>
          </cell>
          <cell r="AA279" t="str">
            <v>NTB</v>
          </cell>
        </row>
        <row r="280">
          <cell r="A280">
            <v>4269</v>
          </cell>
          <cell r="B280" t="str">
            <v>PASCO CO. UTIL. / COL. HILL SUBD.</v>
          </cell>
          <cell r="K280" t="str">
            <v>-</v>
          </cell>
          <cell r="L280" t="str">
            <v>-</v>
          </cell>
          <cell r="M280" t="str">
            <v>-</v>
          </cell>
          <cell r="N280" t="str">
            <v>-</v>
          </cell>
          <cell r="O280" t="str">
            <v>-</v>
          </cell>
          <cell r="P280" t="str">
            <v>-</v>
          </cell>
          <cell r="Q280" t="str">
            <v>-</v>
          </cell>
          <cell r="R280" t="str">
            <v>-</v>
          </cell>
          <cell r="S280" t="str">
            <v>-</v>
          </cell>
          <cell r="T280" t="str">
            <v>-</v>
          </cell>
          <cell r="U280" t="str">
            <v>-</v>
          </cell>
          <cell r="V280" t="str">
            <v>-</v>
          </cell>
          <cell r="W280" t="str">
            <v>-</v>
          </cell>
          <cell r="X280" t="str">
            <v>-</v>
          </cell>
          <cell r="Y280" t="str">
            <v>-</v>
          </cell>
          <cell r="Z280" t="str">
            <v>-</v>
          </cell>
          <cell r="AA280" t="str">
            <v>NTB</v>
          </cell>
        </row>
        <row r="281">
          <cell r="A281">
            <v>4271</v>
          </cell>
          <cell r="B281" t="str">
            <v>PASCO CO. UTIL. / GULF HIGHLANDS</v>
          </cell>
          <cell r="K281" t="str">
            <v>-</v>
          </cell>
          <cell r="L281" t="str">
            <v>-</v>
          </cell>
          <cell r="M281" t="str">
            <v>-</v>
          </cell>
          <cell r="N281" t="str">
            <v>-</v>
          </cell>
          <cell r="O281" t="str">
            <v>-</v>
          </cell>
          <cell r="P281" t="str">
            <v>-</v>
          </cell>
          <cell r="Q281" t="str">
            <v>-</v>
          </cell>
          <cell r="R281" t="str">
            <v>-</v>
          </cell>
          <cell r="S281" t="str">
            <v>-</v>
          </cell>
          <cell r="T281" t="str">
            <v>-</v>
          </cell>
          <cell r="U281" t="str">
            <v>-</v>
          </cell>
          <cell r="V281" t="str">
            <v>-</v>
          </cell>
          <cell r="W281" t="str">
            <v>-</v>
          </cell>
          <cell r="X281" t="str">
            <v>-</v>
          </cell>
          <cell r="Y281" t="str">
            <v>-</v>
          </cell>
          <cell r="Z281" t="str">
            <v>-</v>
          </cell>
          <cell r="AA281" t="str">
            <v>NTB</v>
          </cell>
        </row>
        <row r="282">
          <cell r="A282">
            <v>4290</v>
          </cell>
          <cell r="B282" t="str">
            <v>TAMPA BAY WATER / CROSS BAR</v>
          </cell>
          <cell r="K282">
            <v>1.75</v>
          </cell>
          <cell r="L282" t="str">
            <v>-</v>
          </cell>
          <cell r="M282">
            <v>0</v>
          </cell>
          <cell r="N282">
            <v>0</v>
          </cell>
          <cell r="O282">
            <v>1.38</v>
          </cell>
          <cell r="P282">
            <v>0</v>
          </cell>
          <cell r="Q282">
            <v>0</v>
          </cell>
          <cell r="R282">
            <v>0</v>
          </cell>
          <cell r="S282" t="str">
            <v>-</v>
          </cell>
          <cell r="T282" t="str">
            <v>-</v>
          </cell>
          <cell r="U282" t="str">
            <v>-</v>
          </cell>
          <cell r="V282" t="str">
            <v>-</v>
          </cell>
          <cell r="W282" t="str">
            <v>-</v>
          </cell>
          <cell r="X282" t="str">
            <v>-</v>
          </cell>
          <cell r="Y282" t="str">
            <v>-</v>
          </cell>
          <cell r="Z282" t="str">
            <v>-</v>
          </cell>
          <cell r="AA282" t="str">
            <v>NTB</v>
          </cell>
        </row>
        <row r="283">
          <cell r="A283">
            <v>4446</v>
          </cell>
          <cell r="B283" t="str">
            <v>TAMPA BAY WATER / STARKEY</v>
          </cell>
          <cell r="K283">
            <v>0</v>
          </cell>
          <cell r="L283" t="str">
            <v>-</v>
          </cell>
          <cell r="M283">
            <v>0</v>
          </cell>
          <cell r="N283">
            <v>0</v>
          </cell>
          <cell r="O283">
            <v>0</v>
          </cell>
          <cell r="P283">
            <v>0</v>
          </cell>
          <cell r="Q283">
            <v>0</v>
          </cell>
          <cell r="R283">
            <v>0</v>
          </cell>
          <cell r="S283" t="str">
            <v>-</v>
          </cell>
          <cell r="T283" t="str">
            <v>-</v>
          </cell>
          <cell r="U283" t="str">
            <v>-</v>
          </cell>
          <cell r="V283" t="str">
            <v>-</v>
          </cell>
          <cell r="W283" t="str">
            <v>-</v>
          </cell>
          <cell r="X283" t="str">
            <v>-</v>
          </cell>
          <cell r="Y283" t="str">
            <v>-</v>
          </cell>
          <cell r="Z283" t="str">
            <v>-</v>
          </cell>
          <cell r="AA283" t="str">
            <v>NTB</v>
          </cell>
        </row>
        <row r="284">
          <cell r="A284">
            <v>4550</v>
          </cell>
          <cell r="B284" t="str">
            <v xml:space="preserve">SAN ANTONIO, CITY OF            </v>
          </cell>
          <cell r="K284">
            <v>0.108</v>
          </cell>
          <cell r="L284">
            <v>8.8999999999999996E-2</v>
          </cell>
          <cell r="M284">
            <v>8.7999999999999995E-2</v>
          </cell>
          <cell r="N284">
            <v>0.122</v>
          </cell>
          <cell r="O284">
            <v>0.109</v>
          </cell>
          <cell r="P284">
            <v>0.10299999999999999</v>
          </cell>
          <cell r="Q284">
            <v>0.14099999999999999</v>
          </cell>
          <cell r="R284">
            <v>0.14000000000000001</v>
          </cell>
          <cell r="S284">
            <v>0.121</v>
          </cell>
          <cell r="T284">
            <v>0.124</v>
          </cell>
          <cell r="U284">
            <v>0.11899999999999999</v>
          </cell>
          <cell r="V284">
            <v>0.13200000000000001</v>
          </cell>
          <cell r="W284">
            <v>0.14799999999999999</v>
          </cell>
          <cell r="X284">
            <v>0.17100000000000001</v>
          </cell>
          <cell r="Y284">
            <v>0.155</v>
          </cell>
          <cell r="AA284" t="str">
            <v>NTB</v>
          </cell>
        </row>
        <row r="285">
          <cell r="A285">
            <v>4668</v>
          </cell>
          <cell r="B285" t="str">
            <v>UTILITIES, INC. OF FL</v>
          </cell>
          <cell r="K285">
            <v>0.114</v>
          </cell>
          <cell r="L285">
            <v>0.113</v>
          </cell>
          <cell r="M285">
            <v>0.105</v>
          </cell>
          <cell r="N285" t="str">
            <v>-</v>
          </cell>
          <cell r="O285">
            <v>0.11700000000000001</v>
          </cell>
          <cell r="P285">
            <v>0.13</v>
          </cell>
          <cell r="Q285">
            <v>0.11700000000000001</v>
          </cell>
          <cell r="R285">
            <v>0.115</v>
          </cell>
          <cell r="S285">
            <v>0.104</v>
          </cell>
          <cell r="T285">
            <v>0.105</v>
          </cell>
          <cell r="U285">
            <v>0.115</v>
          </cell>
          <cell r="V285">
            <v>0.11600000000000001</v>
          </cell>
          <cell r="W285">
            <v>0.108</v>
          </cell>
          <cell r="X285">
            <v>0.112</v>
          </cell>
          <cell r="Y285">
            <v>0.104</v>
          </cell>
          <cell r="AA285" t="str">
            <v>NTB</v>
          </cell>
        </row>
        <row r="286">
          <cell r="A286">
            <v>4669</v>
          </cell>
          <cell r="B286" t="str">
            <v xml:space="preserve">HUDSON WATER WORKS INC.         </v>
          </cell>
          <cell r="K286">
            <v>0.57399999999999995</v>
          </cell>
          <cell r="L286">
            <v>0.58699999999999997</v>
          </cell>
          <cell r="M286">
            <v>0.59199999999999997</v>
          </cell>
          <cell r="N286">
            <v>0.61</v>
          </cell>
          <cell r="O286">
            <v>0.64400000000000002</v>
          </cell>
          <cell r="P286">
            <v>0.63700000000000001</v>
          </cell>
          <cell r="Q286">
            <v>0.68300000000000005</v>
          </cell>
          <cell r="R286">
            <v>0.64400000000000002</v>
          </cell>
          <cell r="S286">
            <v>0.623</v>
          </cell>
          <cell r="T286">
            <v>0.629</v>
          </cell>
          <cell r="U286">
            <v>0.64</v>
          </cell>
          <cell r="V286">
            <v>0.71499999999999997</v>
          </cell>
          <cell r="W286">
            <v>0.68200000000000005</v>
          </cell>
          <cell r="X286">
            <v>0.69399999999999995</v>
          </cell>
          <cell r="Y286">
            <v>0.63800000000000001</v>
          </cell>
          <cell r="AA286" t="str">
            <v>NTB</v>
          </cell>
        </row>
        <row r="287">
          <cell r="A287">
            <v>4701</v>
          </cell>
          <cell r="B287" t="str">
            <v>PASCO CO. UTIL. / LAVILLA GARDEN</v>
          </cell>
          <cell r="K287" t="str">
            <v>-</v>
          </cell>
          <cell r="L287" t="str">
            <v>-</v>
          </cell>
          <cell r="M287" t="str">
            <v>-</v>
          </cell>
          <cell r="N287" t="str">
            <v>-</v>
          </cell>
          <cell r="O287" t="str">
            <v>-</v>
          </cell>
          <cell r="P287" t="str">
            <v>-</v>
          </cell>
          <cell r="Q287" t="str">
            <v>-</v>
          </cell>
          <cell r="R287" t="str">
            <v>-</v>
          </cell>
          <cell r="S287" t="str">
            <v>-</v>
          </cell>
          <cell r="T287" t="str">
            <v>-</v>
          </cell>
          <cell r="U287" t="str">
            <v>-</v>
          </cell>
          <cell r="V287" t="str">
            <v>-</v>
          </cell>
          <cell r="W287" t="str">
            <v>-</v>
          </cell>
          <cell r="X287" t="str">
            <v>-</v>
          </cell>
          <cell r="Y287" t="str">
            <v>-</v>
          </cell>
          <cell r="Z287" t="str">
            <v>-</v>
          </cell>
          <cell r="AA287" t="str">
            <v>NTB</v>
          </cell>
        </row>
        <row r="288">
          <cell r="A288">
            <v>4702</v>
          </cell>
          <cell r="B288" t="str">
            <v>PASCO CO. UTIL. / HOLIDAY GARDEN</v>
          </cell>
          <cell r="K288" t="str">
            <v>-</v>
          </cell>
          <cell r="L288" t="str">
            <v>-</v>
          </cell>
          <cell r="M288" t="str">
            <v>-</v>
          </cell>
          <cell r="N288" t="str">
            <v>-</v>
          </cell>
          <cell r="O288" t="str">
            <v>-</v>
          </cell>
          <cell r="P288" t="str">
            <v>-</v>
          </cell>
          <cell r="Q288" t="str">
            <v>-</v>
          </cell>
          <cell r="R288" t="str">
            <v>-</v>
          </cell>
          <cell r="S288" t="str">
            <v>-</v>
          </cell>
          <cell r="T288" t="str">
            <v>-</v>
          </cell>
          <cell r="U288" t="str">
            <v>-</v>
          </cell>
          <cell r="V288" t="str">
            <v>-</v>
          </cell>
          <cell r="W288" t="str">
            <v>-</v>
          </cell>
          <cell r="X288" t="str">
            <v>-</v>
          </cell>
          <cell r="Y288" t="str">
            <v>-</v>
          </cell>
          <cell r="Z288" t="str">
            <v>-</v>
          </cell>
          <cell r="AA288" t="str">
            <v>NTB</v>
          </cell>
        </row>
        <row r="289">
          <cell r="A289">
            <v>4734</v>
          </cell>
          <cell r="B289" t="str">
            <v xml:space="preserve">NEW PORT RICHEY, CITY OF        </v>
          </cell>
          <cell r="K289">
            <v>3.2269999999999999</v>
          </cell>
          <cell r="L289">
            <v>3.278</v>
          </cell>
          <cell r="M289">
            <v>3.2080000000000002</v>
          </cell>
          <cell r="N289">
            <v>3.169</v>
          </cell>
          <cell r="O289">
            <v>3.3410000000000002</v>
          </cell>
          <cell r="P289">
            <v>3.3239999999999998</v>
          </cell>
          <cell r="Q289">
            <v>3.4510000000000001</v>
          </cell>
          <cell r="R289">
            <v>3.3559999999999999</v>
          </cell>
          <cell r="S289">
            <v>3.1749999999999998</v>
          </cell>
          <cell r="T289">
            <v>3.1539999999999999</v>
          </cell>
          <cell r="U289">
            <v>2.87</v>
          </cell>
          <cell r="V289">
            <v>2.8450000000000002</v>
          </cell>
          <cell r="W289">
            <v>2.96</v>
          </cell>
          <cell r="X289">
            <v>3.117</v>
          </cell>
          <cell r="Y289">
            <v>2.9260000000000002</v>
          </cell>
          <cell r="AA289" t="str">
            <v>NTB</v>
          </cell>
        </row>
        <row r="290">
          <cell r="A290">
            <v>4738</v>
          </cell>
          <cell r="B290" t="str">
            <v>LK. MARINETTE MOB. HOMES</v>
          </cell>
          <cell r="K290" t="str">
            <v>-</v>
          </cell>
          <cell r="L290" t="str">
            <v>-</v>
          </cell>
          <cell r="M290" t="str">
            <v>-</v>
          </cell>
          <cell r="N290" t="str">
            <v>-</v>
          </cell>
          <cell r="O290" t="str">
            <v>-</v>
          </cell>
          <cell r="P290" t="str">
            <v>-</v>
          </cell>
          <cell r="Q290" t="str">
            <v>-</v>
          </cell>
          <cell r="R290" t="str">
            <v>-</v>
          </cell>
          <cell r="S290" t="str">
            <v>-</v>
          </cell>
          <cell r="T290" t="str">
            <v>-</v>
          </cell>
          <cell r="U290" t="str">
            <v>-</v>
          </cell>
          <cell r="V290" t="str">
            <v>-</v>
          </cell>
          <cell r="W290" t="str">
            <v>-</v>
          </cell>
          <cell r="X290" t="str">
            <v>-</v>
          </cell>
          <cell r="Y290" t="str">
            <v>-</v>
          </cell>
          <cell r="Z290" t="str">
            <v>-</v>
          </cell>
          <cell r="AA290" t="str">
            <v>NTB</v>
          </cell>
        </row>
        <row r="291">
          <cell r="A291">
            <v>4837</v>
          </cell>
          <cell r="B291" t="str">
            <v xml:space="preserve">ZEPHYRHILLS MHP    </v>
          </cell>
          <cell r="K291" t="str">
            <v>-</v>
          </cell>
          <cell r="L291" t="str">
            <v>-</v>
          </cell>
          <cell r="M291" t="str">
            <v>-</v>
          </cell>
          <cell r="N291" t="str">
            <v>-</v>
          </cell>
          <cell r="O291" t="str">
            <v>-</v>
          </cell>
          <cell r="P291" t="str">
            <v>-</v>
          </cell>
          <cell r="Q291" t="str">
            <v>-</v>
          </cell>
          <cell r="R291" t="str">
            <v>-</v>
          </cell>
          <cell r="S291" t="str">
            <v>-</v>
          </cell>
          <cell r="T291" t="str">
            <v>-</v>
          </cell>
          <cell r="U291" t="str">
            <v>-</v>
          </cell>
          <cell r="V291" t="str">
            <v>-</v>
          </cell>
          <cell r="W291" t="str">
            <v>-</v>
          </cell>
          <cell r="X291" t="str">
            <v>-</v>
          </cell>
          <cell r="Y291" t="str">
            <v>-</v>
          </cell>
          <cell r="Z291" t="str">
            <v>-</v>
          </cell>
          <cell r="AA291" t="str">
            <v>NTB</v>
          </cell>
        </row>
        <row r="292">
          <cell r="A292">
            <v>5245</v>
          </cell>
          <cell r="B292" t="str">
            <v>PASCO CO / WILLIAM / SOUTHEAST #1</v>
          </cell>
          <cell r="K292">
            <v>0</v>
          </cell>
          <cell r="L292" t="str">
            <v>-</v>
          </cell>
          <cell r="M292" t="str">
            <v>-</v>
          </cell>
          <cell r="N292">
            <v>0.61</v>
          </cell>
          <cell r="O292">
            <v>0.68700000000000006</v>
          </cell>
          <cell r="P292">
            <v>0.65500000000000003</v>
          </cell>
          <cell r="Q292">
            <v>0.59</v>
          </cell>
          <cell r="R292">
            <v>0.64</v>
          </cell>
          <cell r="S292" t="str">
            <v>-</v>
          </cell>
          <cell r="T292" t="str">
            <v>-</v>
          </cell>
          <cell r="U292" t="str">
            <v>-</v>
          </cell>
          <cell r="V292" t="str">
            <v>-</v>
          </cell>
          <cell r="W292" t="str">
            <v>-</v>
          </cell>
          <cell r="X292" t="str">
            <v>-</v>
          </cell>
          <cell r="Y292" t="str">
            <v>-</v>
          </cell>
          <cell r="Z292" t="str">
            <v>-</v>
          </cell>
          <cell r="AA292" t="str">
            <v>NTB</v>
          </cell>
        </row>
        <row r="293">
          <cell r="A293">
            <v>5953</v>
          </cell>
          <cell r="B293" t="str">
            <v>HACIENDA VILLAGE</v>
          </cell>
          <cell r="K293">
            <v>4.9000000000000002E-2</v>
          </cell>
          <cell r="L293">
            <v>3.6999999999999998E-2</v>
          </cell>
          <cell r="M293">
            <v>4.9000000000000002E-2</v>
          </cell>
          <cell r="N293" t="str">
            <v>-</v>
          </cell>
          <cell r="O293" t="str">
            <v>-</v>
          </cell>
          <cell r="P293" t="str">
            <v>-</v>
          </cell>
          <cell r="Q293" t="str">
            <v>-</v>
          </cell>
          <cell r="R293" t="str">
            <v>-</v>
          </cell>
          <cell r="S293" t="str">
            <v>-</v>
          </cell>
          <cell r="T293" t="str">
            <v>-</v>
          </cell>
          <cell r="U293" t="str">
            <v>-</v>
          </cell>
          <cell r="V293" t="str">
            <v>-</v>
          </cell>
          <cell r="W293" t="str">
            <v>-</v>
          </cell>
          <cell r="X293" t="str">
            <v>-</v>
          </cell>
          <cell r="Y293" t="str">
            <v>-</v>
          </cell>
          <cell r="Z293" t="str">
            <v>-</v>
          </cell>
          <cell r="AA293" t="str">
            <v>NTB</v>
          </cell>
        </row>
        <row r="294">
          <cell r="A294">
            <v>5956</v>
          </cell>
          <cell r="B294" t="str">
            <v>PASCO CO. UTIL. / BRIARWOOD</v>
          </cell>
          <cell r="K294" t="str">
            <v>-</v>
          </cell>
          <cell r="L294" t="str">
            <v>-</v>
          </cell>
          <cell r="M294" t="str">
            <v>-</v>
          </cell>
          <cell r="N294" t="str">
            <v>-</v>
          </cell>
          <cell r="O294" t="str">
            <v>-</v>
          </cell>
          <cell r="P294" t="str">
            <v>-</v>
          </cell>
          <cell r="Q294" t="str">
            <v>-</v>
          </cell>
          <cell r="R294" t="str">
            <v>-</v>
          </cell>
          <cell r="S294" t="str">
            <v>-</v>
          </cell>
          <cell r="T294" t="str">
            <v>-</v>
          </cell>
          <cell r="U294" t="str">
            <v>-</v>
          </cell>
          <cell r="V294" t="str">
            <v>-</v>
          </cell>
          <cell r="W294" t="str">
            <v>-</v>
          </cell>
          <cell r="X294" t="str">
            <v>-</v>
          </cell>
          <cell r="Y294" t="str">
            <v>-</v>
          </cell>
          <cell r="Z294" t="str">
            <v>-</v>
          </cell>
          <cell r="AA294" t="str">
            <v>NTB</v>
          </cell>
        </row>
        <row r="295">
          <cell r="A295">
            <v>6009</v>
          </cell>
          <cell r="B295" t="str">
            <v>PASCO CO / JOYLAN</v>
          </cell>
          <cell r="K295">
            <v>0</v>
          </cell>
          <cell r="L295" t="str">
            <v>-</v>
          </cell>
          <cell r="M295" t="str">
            <v>-</v>
          </cell>
          <cell r="N295" t="str">
            <v>-</v>
          </cell>
          <cell r="O295" t="str">
            <v>-</v>
          </cell>
          <cell r="P295" t="str">
            <v>-</v>
          </cell>
          <cell r="Q295" t="str">
            <v>-</v>
          </cell>
          <cell r="R295" t="str">
            <v>-</v>
          </cell>
          <cell r="S295" t="str">
            <v>-</v>
          </cell>
          <cell r="T295" t="str">
            <v>-</v>
          </cell>
          <cell r="U295" t="str">
            <v>-</v>
          </cell>
          <cell r="V295" t="str">
            <v>-</v>
          </cell>
          <cell r="W295" t="str">
            <v>-</v>
          </cell>
          <cell r="X295" t="str">
            <v>-</v>
          </cell>
          <cell r="Y295" t="str">
            <v>-</v>
          </cell>
          <cell r="Z295" t="str">
            <v>-</v>
          </cell>
          <cell r="AA295" t="str">
            <v>NTB</v>
          </cell>
        </row>
        <row r="296">
          <cell r="A296">
            <v>6010</v>
          </cell>
          <cell r="B296" t="str">
            <v>PASCO CO / PASADENA SHORES</v>
          </cell>
          <cell r="K296">
            <v>0</v>
          </cell>
          <cell r="L296" t="str">
            <v>-</v>
          </cell>
          <cell r="M296" t="str">
            <v>-</v>
          </cell>
          <cell r="N296" t="str">
            <v>-</v>
          </cell>
          <cell r="O296" t="str">
            <v>-</v>
          </cell>
          <cell r="P296" t="str">
            <v>-</v>
          </cell>
          <cell r="Q296" t="str">
            <v>-</v>
          </cell>
          <cell r="R296" t="str">
            <v>-</v>
          </cell>
          <cell r="S296" t="str">
            <v>-</v>
          </cell>
          <cell r="T296" t="str">
            <v>-</v>
          </cell>
          <cell r="U296" t="str">
            <v>-</v>
          </cell>
          <cell r="V296" t="str">
            <v>-</v>
          </cell>
          <cell r="W296" t="str">
            <v>-</v>
          </cell>
          <cell r="X296" t="str">
            <v>-</v>
          </cell>
          <cell r="Y296" t="str">
            <v>-</v>
          </cell>
          <cell r="Z296" t="str">
            <v>-</v>
          </cell>
          <cell r="AA296" t="str">
            <v>NTB</v>
          </cell>
        </row>
        <row r="297">
          <cell r="A297">
            <v>6011</v>
          </cell>
          <cell r="B297" t="str">
            <v>PASCO CO / HILLCREST / NORTHEAST</v>
          </cell>
          <cell r="K297">
            <v>0</v>
          </cell>
          <cell r="L297" t="str">
            <v>-</v>
          </cell>
          <cell r="M297" t="str">
            <v>-</v>
          </cell>
          <cell r="N297" t="str">
            <v>-</v>
          </cell>
          <cell r="O297" t="str">
            <v>-</v>
          </cell>
          <cell r="P297" t="str">
            <v>-</v>
          </cell>
          <cell r="Q297" t="str">
            <v>-</v>
          </cell>
          <cell r="R297" t="str">
            <v>-</v>
          </cell>
          <cell r="S297" t="str">
            <v>-</v>
          </cell>
          <cell r="T297" t="str">
            <v>-</v>
          </cell>
          <cell r="U297" t="str">
            <v>-</v>
          </cell>
          <cell r="V297" t="str">
            <v>-</v>
          </cell>
          <cell r="W297" t="str">
            <v>-</v>
          </cell>
          <cell r="X297" t="str">
            <v>-</v>
          </cell>
          <cell r="Y297" t="str">
            <v>-</v>
          </cell>
          <cell r="Z297" t="str">
            <v>-</v>
          </cell>
          <cell r="AA297" t="str">
            <v>NTB</v>
          </cell>
        </row>
        <row r="298">
          <cell r="A298">
            <v>6012</v>
          </cell>
          <cell r="B298" t="str">
            <v>PASCO CO. UTIL. / LACOOCHEE</v>
          </cell>
          <cell r="K298" t="str">
            <v>-</v>
          </cell>
          <cell r="L298" t="str">
            <v>-</v>
          </cell>
          <cell r="M298" t="str">
            <v>-</v>
          </cell>
          <cell r="N298" t="str">
            <v>-</v>
          </cell>
          <cell r="O298" t="str">
            <v>-</v>
          </cell>
          <cell r="P298" t="str">
            <v>-</v>
          </cell>
          <cell r="Q298" t="str">
            <v>-</v>
          </cell>
          <cell r="R298" t="str">
            <v>-</v>
          </cell>
          <cell r="S298" t="str">
            <v>-</v>
          </cell>
          <cell r="T298" t="str">
            <v>-</v>
          </cell>
          <cell r="U298" t="str">
            <v>-</v>
          </cell>
          <cell r="V298" t="str">
            <v>-</v>
          </cell>
          <cell r="W298" t="str">
            <v>-</v>
          </cell>
          <cell r="X298" t="str">
            <v>-</v>
          </cell>
          <cell r="Y298" t="str">
            <v>-</v>
          </cell>
          <cell r="Z298" t="str">
            <v>-</v>
          </cell>
          <cell r="AA298" t="str">
            <v>NTB</v>
          </cell>
        </row>
        <row r="299">
          <cell r="A299">
            <v>6014</v>
          </cell>
          <cell r="B299" t="str">
            <v>PASCO CO / HICKORY HILLS</v>
          </cell>
          <cell r="K299">
            <v>0</v>
          </cell>
          <cell r="L299" t="str">
            <v>-</v>
          </cell>
          <cell r="M299" t="str">
            <v>-</v>
          </cell>
          <cell r="N299" t="str">
            <v>-</v>
          </cell>
          <cell r="O299" t="str">
            <v>-</v>
          </cell>
          <cell r="P299" t="str">
            <v>-</v>
          </cell>
          <cell r="Q299" t="str">
            <v>-</v>
          </cell>
          <cell r="R299" t="str">
            <v>-</v>
          </cell>
          <cell r="S299" t="str">
            <v>-</v>
          </cell>
          <cell r="T299" t="str">
            <v>-</v>
          </cell>
          <cell r="U299" t="str">
            <v>-</v>
          </cell>
          <cell r="V299" t="str">
            <v>-</v>
          </cell>
          <cell r="W299" t="str">
            <v>-</v>
          </cell>
          <cell r="X299" t="str">
            <v>-</v>
          </cell>
          <cell r="Y299" t="str">
            <v>-</v>
          </cell>
          <cell r="Z299" t="str">
            <v>-</v>
          </cell>
          <cell r="AA299" t="str">
            <v>NTB</v>
          </cell>
        </row>
        <row r="300">
          <cell r="A300">
            <v>6027</v>
          </cell>
          <cell r="B300" t="str">
            <v>PASCO CO / Z-GROVES / SOUTHEAST # 2</v>
          </cell>
          <cell r="K300">
            <v>0</v>
          </cell>
          <cell r="L300" t="str">
            <v>-</v>
          </cell>
          <cell r="M300" t="str">
            <v>-</v>
          </cell>
          <cell r="N300" t="str">
            <v>-</v>
          </cell>
          <cell r="O300" t="str">
            <v>-</v>
          </cell>
          <cell r="P300" t="str">
            <v>-</v>
          </cell>
          <cell r="Q300" t="str">
            <v>-</v>
          </cell>
          <cell r="R300" t="str">
            <v>-</v>
          </cell>
          <cell r="S300" t="str">
            <v>-</v>
          </cell>
          <cell r="T300" t="str">
            <v>-</v>
          </cell>
          <cell r="U300" t="str">
            <v>-</v>
          </cell>
          <cell r="V300" t="str">
            <v>-</v>
          </cell>
          <cell r="W300" t="str">
            <v>-</v>
          </cell>
          <cell r="X300" t="str">
            <v>-</v>
          </cell>
          <cell r="Y300" t="str">
            <v>-</v>
          </cell>
          <cell r="Z300" t="str">
            <v>-</v>
          </cell>
          <cell r="AA300" t="str">
            <v>NTB</v>
          </cell>
        </row>
        <row r="301">
          <cell r="A301">
            <v>6028</v>
          </cell>
          <cell r="B301" t="str">
            <v xml:space="preserve">FOREST HILLS UTILITIES INC.     </v>
          </cell>
          <cell r="K301">
            <v>0.48699999999999999</v>
          </cell>
          <cell r="L301">
            <v>0.45200000000000001</v>
          </cell>
          <cell r="M301">
            <v>0.44600000000000001</v>
          </cell>
          <cell r="N301">
            <v>0.49099999999999999</v>
          </cell>
          <cell r="O301">
            <v>0.52700000000000002</v>
          </cell>
          <cell r="P301">
            <v>0.54700000000000004</v>
          </cell>
          <cell r="Q301">
            <v>0.46200000000000002</v>
          </cell>
          <cell r="R301">
            <v>0.45300000000000001</v>
          </cell>
          <cell r="S301">
            <v>0.41199999999999998</v>
          </cell>
          <cell r="T301">
            <v>0.45600000000000002</v>
          </cell>
          <cell r="U301">
            <v>0.438</v>
          </cell>
          <cell r="V301">
            <v>0.41899999999999998</v>
          </cell>
          <cell r="W301" t="str">
            <v>-</v>
          </cell>
          <cell r="X301" t="str">
            <v>-</v>
          </cell>
          <cell r="Y301" t="str">
            <v>-</v>
          </cell>
          <cell r="Z301" t="str">
            <v>-</v>
          </cell>
          <cell r="AA301" t="str">
            <v>NTB</v>
          </cell>
        </row>
        <row r="302">
          <cell r="A302">
            <v>6040</v>
          </cell>
          <cell r="B302" t="str">
            <v xml:space="preserve">ZEPHYRHILLS, CITY OF            </v>
          </cell>
          <cell r="K302">
            <v>1.3</v>
          </cell>
          <cell r="L302">
            <v>1.46</v>
          </cell>
          <cell r="M302">
            <v>1.86</v>
          </cell>
          <cell r="N302">
            <v>1.9119999999999999</v>
          </cell>
          <cell r="O302">
            <v>1.9850000000000001</v>
          </cell>
          <cell r="P302">
            <v>2.1640000000000001</v>
          </cell>
          <cell r="Q302">
            <v>2.1429999999999998</v>
          </cell>
          <cell r="R302">
            <v>1.8939999999999999</v>
          </cell>
          <cell r="S302">
            <v>2.149</v>
          </cell>
          <cell r="T302">
            <v>2.3769999999999998</v>
          </cell>
          <cell r="U302">
            <v>2.2770000000000001</v>
          </cell>
          <cell r="V302">
            <v>2.4529999999999998</v>
          </cell>
          <cell r="W302">
            <v>2.7549999999999999</v>
          </cell>
          <cell r="X302">
            <v>2.93</v>
          </cell>
          <cell r="Y302">
            <v>2.7890000000000001</v>
          </cell>
          <cell r="AA302" t="str">
            <v>NTB</v>
          </cell>
        </row>
        <row r="303">
          <cell r="A303">
            <v>6125</v>
          </cell>
          <cell r="B303" t="str">
            <v>PASCO COUNTY UTILITIES</v>
          </cell>
          <cell r="K303">
            <v>0</v>
          </cell>
          <cell r="L303" t="str">
            <v>-</v>
          </cell>
          <cell r="M303" t="str">
            <v>-</v>
          </cell>
          <cell r="N303" t="str">
            <v>-</v>
          </cell>
          <cell r="O303" t="str">
            <v>-</v>
          </cell>
          <cell r="P303" t="str">
            <v>-</v>
          </cell>
          <cell r="Q303" t="str">
            <v>-</v>
          </cell>
          <cell r="R303" t="str">
            <v>-</v>
          </cell>
          <cell r="S303" t="str">
            <v>-</v>
          </cell>
          <cell r="T303" t="str">
            <v>-</v>
          </cell>
          <cell r="U303" t="str">
            <v>-</v>
          </cell>
          <cell r="V303" t="str">
            <v>-</v>
          </cell>
          <cell r="W303" t="str">
            <v>-</v>
          </cell>
          <cell r="X303" t="str">
            <v>-</v>
          </cell>
          <cell r="Y303" t="str">
            <v>-</v>
          </cell>
          <cell r="Z303" t="str">
            <v>-</v>
          </cell>
          <cell r="AA303" t="str">
            <v>NTB</v>
          </cell>
        </row>
        <row r="304">
          <cell r="A304">
            <v>6231</v>
          </cell>
          <cell r="B304" t="str">
            <v>SWEETWATER RV PARK</v>
          </cell>
          <cell r="K304">
            <v>2.1999999999999999E-2</v>
          </cell>
          <cell r="L304">
            <v>0.02</v>
          </cell>
          <cell r="M304">
            <v>2.3E-2</v>
          </cell>
          <cell r="N304" t="str">
            <v>-</v>
          </cell>
          <cell r="O304" t="str">
            <v>-</v>
          </cell>
          <cell r="P304" t="str">
            <v>-</v>
          </cell>
          <cell r="Q304" t="str">
            <v>-</v>
          </cell>
          <cell r="R304" t="str">
            <v>-</v>
          </cell>
          <cell r="S304" t="str">
            <v>-</v>
          </cell>
          <cell r="T304" t="str">
            <v>-</v>
          </cell>
          <cell r="U304" t="str">
            <v>-</v>
          </cell>
          <cell r="V304" t="str">
            <v>-</v>
          </cell>
          <cell r="W304" t="str">
            <v>-</v>
          </cell>
          <cell r="X304" t="str">
            <v>-</v>
          </cell>
          <cell r="Y304" t="str">
            <v>-</v>
          </cell>
          <cell r="Z304" t="str">
            <v>-</v>
          </cell>
          <cell r="AA304" t="str">
            <v>NTB</v>
          </cell>
        </row>
        <row r="305">
          <cell r="A305">
            <v>6352</v>
          </cell>
          <cell r="B305" t="str">
            <v>PASCO CO. UTIL . / OAKS WEST</v>
          </cell>
          <cell r="K305" t="str">
            <v>-</v>
          </cell>
          <cell r="L305" t="str">
            <v>-</v>
          </cell>
          <cell r="M305" t="str">
            <v>-</v>
          </cell>
          <cell r="N305" t="str">
            <v>-</v>
          </cell>
          <cell r="O305" t="str">
            <v>-</v>
          </cell>
          <cell r="P305" t="str">
            <v>-</v>
          </cell>
          <cell r="Q305" t="str">
            <v>-</v>
          </cell>
          <cell r="R305" t="str">
            <v>-</v>
          </cell>
          <cell r="S305" t="str">
            <v>-</v>
          </cell>
          <cell r="T305" t="str">
            <v>-</v>
          </cell>
          <cell r="U305" t="str">
            <v>-</v>
          </cell>
          <cell r="V305" t="str">
            <v>-</v>
          </cell>
          <cell r="W305" t="str">
            <v>-</v>
          </cell>
          <cell r="X305" t="str">
            <v>-</v>
          </cell>
          <cell r="Y305" t="str">
            <v>-</v>
          </cell>
          <cell r="Z305" t="str">
            <v>-</v>
          </cell>
          <cell r="AA305" t="str">
            <v>NTB</v>
          </cell>
        </row>
        <row r="306">
          <cell r="A306">
            <v>6403</v>
          </cell>
          <cell r="B306" t="str">
            <v>SUNNYSIDE MHD LTD</v>
          </cell>
          <cell r="K306" t="str">
            <v>-</v>
          </cell>
          <cell r="L306" t="str">
            <v>-</v>
          </cell>
          <cell r="M306" t="str">
            <v>-</v>
          </cell>
          <cell r="N306" t="str">
            <v>-</v>
          </cell>
          <cell r="O306" t="str">
            <v>-</v>
          </cell>
          <cell r="P306" t="str">
            <v>-</v>
          </cell>
          <cell r="Q306" t="str">
            <v>-</v>
          </cell>
          <cell r="R306" t="str">
            <v>-</v>
          </cell>
          <cell r="S306" t="str">
            <v>-</v>
          </cell>
          <cell r="T306" t="str">
            <v>-</v>
          </cell>
          <cell r="U306" t="str">
            <v>-</v>
          </cell>
          <cell r="V306" t="str">
            <v>-</v>
          </cell>
          <cell r="W306" t="str">
            <v>-</v>
          </cell>
          <cell r="X306" t="str">
            <v>-</v>
          </cell>
          <cell r="Y306" t="str">
            <v>-</v>
          </cell>
          <cell r="Z306" t="str">
            <v>-</v>
          </cell>
          <cell r="AA306" t="str">
            <v>NTB</v>
          </cell>
        </row>
        <row r="307">
          <cell r="A307">
            <v>6460</v>
          </cell>
          <cell r="B307" t="str">
            <v>QUAIL HOLLOW UTIL. CO.</v>
          </cell>
          <cell r="K307" t="str">
            <v>-</v>
          </cell>
          <cell r="L307" t="str">
            <v>-</v>
          </cell>
          <cell r="M307" t="str">
            <v>-</v>
          </cell>
          <cell r="N307" t="str">
            <v>-</v>
          </cell>
          <cell r="O307" t="str">
            <v>-</v>
          </cell>
          <cell r="P307" t="str">
            <v>-</v>
          </cell>
          <cell r="Q307" t="str">
            <v>-</v>
          </cell>
          <cell r="R307" t="str">
            <v>-</v>
          </cell>
          <cell r="S307" t="str">
            <v>-</v>
          </cell>
          <cell r="T307" t="str">
            <v>-</v>
          </cell>
          <cell r="U307" t="str">
            <v>-</v>
          </cell>
          <cell r="V307" t="str">
            <v>-</v>
          </cell>
          <cell r="W307" t="str">
            <v>-</v>
          </cell>
          <cell r="X307" t="str">
            <v>-</v>
          </cell>
          <cell r="Y307" t="str">
            <v>-</v>
          </cell>
          <cell r="Z307" t="str">
            <v>-</v>
          </cell>
          <cell r="AA307" t="str">
            <v>NTB</v>
          </cell>
        </row>
        <row r="308">
          <cell r="A308">
            <v>6539</v>
          </cell>
          <cell r="B308" t="str">
            <v xml:space="preserve">PASCO CO. UTIL. / WILLAIMSBURG W. </v>
          </cell>
          <cell r="K308" t="str">
            <v>-</v>
          </cell>
          <cell r="L308" t="str">
            <v>-</v>
          </cell>
          <cell r="M308" t="str">
            <v>-</v>
          </cell>
          <cell r="N308" t="str">
            <v>-</v>
          </cell>
          <cell r="O308" t="str">
            <v>-</v>
          </cell>
          <cell r="P308" t="str">
            <v>-</v>
          </cell>
          <cell r="Q308" t="str">
            <v>-</v>
          </cell>
          <cell r="R308" t="str">
            <v>-</v>
          </cell>
          <cell r="S308" t="str">
            <v>-</v>
          </cell>
          <cell r="T308" t="str">
            <v>-</v>
          </cell>
          <cell r="U308" t="str">
            <v>-</v>
          </cell>
          <cell r="V308" t="str">
            <v>-</v>
          </cell>
          <cell r="W308" t="str">
            <v>-</v>
          </cell>
          <cell r="X308" t="str">
            <v>-</v>
          </cell>
          <cell r="Y308" t="str">
            <v>-</v>
          </cell>
          <cell r="Z308" t="str">
            <v>-</v>
          </cell>
          <cell r="AA308" t="str">
            <v>NTB</v>
          </cell>
        </row>
        <row r="309">
          <cell r="A309">
            <v>6688</v>
          </cell>
          <cell r="B309" t="str">
            <v>PASCO CO. UTIL . / SADDLEBROOK</v>
          </cell>
          <cell r="K309" t="str">
            <v>-</v>
          </cell>
          <cell r="L309" t="str">
            <v>-</v>
          </cell>
          <cell r="M309" t="str">
            <v>-</v>
          </cell>
          <cell r="N309" t="str">
            <v>-</v>
          </cell>
          <cell r="O309" t="str">
            <v>-</v>
          </cell>
          <cell r="P309" t="str">
            <v>-</v>
          </cell>
          <cell r="Q309" t="str">
            <v>-</v>
          </cell>
          <cell r="R309" t="str">
            <v>-</v>
          </cell>
          <cell r="S309" t="str">
            <v>-</v>
          </cell>
          <cell r="T309" t="str">
            <v>-</v>
          </cell>
          <cell r="U309" t="str">
            <v>-</v>
          </cell>
          <cell r="V309" t="str">
            <v>-</v>
          </cell>
          <cell r="W309" t="str">
            <v>-</v>
          </cell>
          <cell r="X309" t="str">
            <v>-</v>
          </cell>
          <cell r="Y309" t="str">
            <v>-</v>
          </cell>
          <cell r="Z309" t="str">
            <v>-</v>
          </cell>
          <cell r="AA309" t="str">
            <v>NTB</v>
          </cell>
        </row>
        <row r="310">
          <cell r="A310">
            <v>6811</v>
          </cell>
          <cell r="B310" t="str">
            <v>MAD HATTER UTILITIES</v>
          </cell>
          <cell r="K310" t="str">
            <v>-</v>
          </cell>
          <cell r="L310" t="str">
            <v>-</v>
          </cell>
          <cell r="M310" t="str">
            <v>-</v>
          </cell>
          <cell r="N310" t="str">
            <v>-</v>
          </cell>
          <cell r="O310" t="str">
            <v>-</v>
          </cell>
          <cell r="P310" t="str">
            <v>-</v>
          </cell>
          <cell r="Q310" t="str">
            <v>-</v>
          </cell>
          <cell r="R310" t="str">
            <v>-</v>
          </cell>
          <cell r="S310" t="str">
            <v>-</v>
          </cell>
          <cell r="T310" t="str">
            <v>-</v>
          </cell>
          <cell r="U310" t="str">
            <v>-</v>
          </cell>
          <cell r="V310" t="str">
            <v>-</v>
          </cell>
          <cell r="W310" t="str">
            <v>-</v>
          </cell>
          <cell r="X310" t="str">
            <v>-</v>
          </cell>
          <cell r="Y310" t="str">
            <v>-</v>
          </cell>
          <cell r="Z310" t="str">
            <v>-</v>
          </cell>
          <cell r="AA310" t="str">
            <v>NTB</v>
          </cell>
        </row>
        <row r="311">
          <cell r="A311">
            <v>6867</v>
          </cell>
          <cell r="B311" t="str">
            <v>UTILITIES, INC. OF FL</v>
          </cell>
          <cell r="K311" t="str">
            <v>-</v>
          </cell>
          <cell r="L311" t="str">
            <v>-</v>
          </cell>
          <cell r="M311" t="str">
            <v>-</v>
          </cell>
          <cell r="N311" t="str">
            <v>-</v>
          </cell>
          <cell r="O311" t="str">
            <v>-</v>
          </cell>
          <cell r="P311" t="str">
            <v>-</v>
          </cell>
          <cell r="Q311" t="str">
            <v>-</v>
          </cell>
          <cell r="R311" t="str">
            <v>-</v>
          </cell>
          <cell r="S311" t="str">
            <v>-</v>
          </cell>
          <cell r="T311">
            <v>0.12</v>
          </cell>
          <cell r="U311">
            <v>0.111</v>
          </cell>
          <cell r="V311">
            <v>0.11</v>
          </cell>
          <cell r="W311">
            <v>8.5000000000000006E-2</v>
          </cell>
          <cell r="X311">
            <v>7.9000000000000001E-2</v>
          </cell>
          <cell r="Y311">
            <v>7.3999999999999996E-2</v>
          </cell>
          <cell r="AA311" t="str">
            <v>NTB</v>
          </cell>
        </row>
        <row r="312">
          <cell r="A312">
            <v>7193</v>
          </cell>
          <cell r="B312" t="str">
            <v>PASCO CO. UTIL . / WILLIAMSBURG W.</v>
          </cell>
          <cell r="K312" t="str">
            <v>-</v>
          </cell>
          <cell r="L312" t="str">
            <v>-</v>
          </cell>
          <cell r="M312" t="str">
            <v>-</v>
          </cell>
          <cell r="N312" t="str">
            <v>-</v>
          </cell>
          <cell r="O312" t="str">
            <v>-</v>
          </cell>
          <cell r="P312" t="str">
            <v>-</v>
          </cell>
          <cell r="Q312" t="str">
            <v>-</v>
          </cell>
          <cell r="R312" t="str">
            <v>-</v>
          </cell>
          <cell r="S312" t="str">
            <v>-</v>
          </cell>
          <cell r="T312" t="str">
            <v>-</v>
          </cell>
          <cell r="U312" t="str">
            <v>-</v>
          </cell>
          <cell r="V312" t="str">
            <v>-</v>
          </cell>
          <cell r="W312" t="str">
            <v>-</v>
          </cell>
          <cell r="X312" t="str">
            <v>-</v>
          </cell>
          <cell r="Y312" t="str">
            <v>-</v>
          </cell>
          <cell r="Z312" t="str">
            <v>-</v>
          </cell>
          <cell r="AA312" t="str">
            <v>NTB</v>
          </cell>
        </row>
        <row r="313">
          <cell r="A313">
            <v>7220</v>
          </cell>
          <cell r="B313" t="str">
            <v>ROLLAR HOMES / WTR. PARADISE TRAV. PK.</v>
          </cell>
          <cell r="K313" t="str">
            <v>-</v>
          </cell>
          <cell r="L313" t="str">
            <v>-</v>
          </cell>
          <cell r="M313" t="str">
            <v>-</v>
          </cell>
          <cell r="N313" t="str">
            <v>-</v>
          </cell>
          <cell r="O313" t="str">
            <v>-</v>
          </cell>
          <cell r="P313" t="str">
            <v>-</v>
          </cell>
          <cell r="Q313" t="str">
            <v>-</v>
          </cell>
          <cell r="R313" t="str">
            <v>-</v>
          </cell>
          <cell r="S313" t="str">
            <v>-</v>
          </cell>
          <cell r="T313" t="str">
            <v>-</v>
          </cell>
          <cell r="U313" t="str">
            <v>-</v>
          </cell>
          <cell r="V313" t="str">
            <v>-</v>
          </cell>
          <cell r="W313" t="str">
            <v>-</v>
          </cell>
          <cell r="X313" t="str">
            <v>-</v>
          </cell>
          <cell r="Y313" t="str">
            <v>-</v>
          </cell>
          <cell r="Z313" t="str">
            <v>-</v>
          </cell>
          <cell r="AA313" t="str">
            <v>NTB</v>
          </cell>
        </row>
        <row r="314">
          <cell r="A314">
            <v>7282</v>
          </cell>
          <cell r="B314" t="str">
            <v>PASCO CO. UTIL. / PARKWD. ACRES</v>
          </cell>
          <cell r="K314" t="str">
            <v>-</v>
          </cell>
          <cell r="L314" t="str">
            <v>-</v>
          </cell>
          <cell r="M314" t="str">
            <v>-</v>
          </cell>
          <cell r="N314" t="str">
            <v>-</v>
          </cell>
          <cell r="O314" t="str">
            <v>-</v>
          </cell>
          <cell r="P314" t="str">
            <v>-</v>
          </cell>
          <cell r="Q314" t="str">
            <v>-</v>
          </cell>
          <cell r="R314" t="str">
            <v>-</v>
          </cell>
          <cell r="S314" t="str">
            <v>-</v>
          </cell>
          <cell r="T314" t="str">
            <v>-</v>
          </cell>
          <cell r="U314" t="str">
            <v>-</v>
          </cell>
          <cell r="V314" t="str">
            <v>-</v>
          </cell>
          <cell r="W314" t="str">
            <v>-</v>
          </cell>
          <cell r="X314" t="str">
            <v>-</v>
          </cell>
          <cell r="Y314" t="str">
            <v>-</v>
          </cell>
          <cell r="Z314" t="str">
            <v>-</v>
          </cell>
          <cell r="AA314" t="str">
            <v>NTB</v>
          </cell>
        </row>
        <row r="315">
          <cell r="A315">
            <v>7299</v>
          </cell>
          <cell r="B315" t="str">
            <v>L.W.V UTILITIES, INC.</v>
          </cell>
          <cell r="K315">
            <v>4.1000000000000002E-2</v>
          </cell>
          <cell r="L315">
            <v>4.4999999999999998E-2</v>
          </cell>
          <cell r="M315">
            <v>5.3999999999999999E-2</v>
          </cell>
          <cell r="N315" t="str">
            <v>-</v>
          </cell>
          <cell r="O315" t="str">
            <v>-</v>
          </cell>
          <cell r="P315" t="str">
            <v>-</v>
          </cell>
          <cell r="Q315" t="str">
            <v>-</v>
          </cell>
          <cell r="R315" t="str">
            <v>-</v>
          </cell>
          <cell r="S315" t="str">
            <v>-</v>
          </cell>
          <cell r="T315" t="str">
            <v>-</v>
          </cell>
          <cell r="U315" t="str">
            <v>-</v>
          </cell>
          <cell r="V315" t="str">
            <v>-</v>
          </cell>
          <cell r="W315" t="str">
            <v>-</v>
          </cell>
          <cell r="X315" t="str">
            <v>-</v>
          </cell>
          <cell r="Y315" t="str">
            <v>-</v>
          </cell>
          <cell r="Z315" t="str">
            <v>-</v>
          </cell>
          <cell r="AA315" t="str">
            <v>NTB</v>
          </cell>
        </row>
        <row r="316">
          <cell r="A316">
            <v>7359</v>
          </cell>
          <cell r="B316" t="str">
            <v>SOUTHERN STATES / ZEPHYR HILLS</v>
          </cell>
          <cell r="K316" t="str">
            <v>-</v>
          </cell>
          <cell r="L316" t="str">
            <v>-</v>
          </cell>
          <cell r="M316" t="str">
            <v>-</v>
          </cell>
          <cell r="N316" t="str">
            <v>-</v>
          </cell>
          <cell r="O316" t="str">
            <v>-</v>
          </cell>
          <cell r="P316" t="str">
            <v>-</v>
          </cell>
          <cell r="Q316" t="str">
            <v>-</v>
          </cell>
          <cell r="R316" t="str">
            <v>-</v>
          </cell>
          <cell r="S316" t="str">
            <v>-</v>
          </cell>
          <cell r="T316" t="str">
            <v>-</v>
          </cell>
          <cell r="U316" t="str">
            <v>-</v>
          </cell>
          <cell r="V316" t="str">
            <v>-</v>
          </cell>
          <cell r="W316" t="str">
            <v>-</v>
          </cell>
          <cell r="X316" t="str">
            <v>-</v>
          </cell>
          <cell r="Y316" t="str">
            <v>-</v>
          </cell>
          <cell r="Z316" t="str">
            <v>-</v>
          </cell>
          <cell r="AA316" t="str">
            <v>NTB</v>
          </cell>
        </row>
        <row r="317">
          <cell r="A317">
            <v>7450</v>
          </cell>
          <cell r="B317" t="str">
            <v>MAGNOLIA VALLEY SERVICES, ONC.</v>
          </cell>
          <cell r="K317">
            <v>0</v>
          </cell>
          <cell r="L317" t="str">
            <v>-</v>
          </cell>
          <cell r="M317" t="str">
            <v>-</v>
          </cell>
          <cell r="N317" t="str">
            <v>-</v>
          </cell>
          <cell r="O317" t="str">
            <v>-</v>
          </cell>
          <cell r="P317" t="str">
            <v>-</v>
          </cell>
          <cell r="Q317" t="str">
            <v>-</v>
          </cell>
          <cell r="R317" t="str">
            <v>-</v>
          </cell>
          <cell r="S317" t="str">
            <v>-</v>
          </cell>
          <cell r="T317" t="str">
            <v>-</v>
          </cell>
          <cell r="U317" t="str">
            <v>-</v>
          </cell>
          <cell r="V317" t="str">
            <v>-</v>
          </cell>
          <cell r="W317" t="str">
            <v>-</v>
          </cell>
          <cell r="X317" t="str">
            <v>-</v>
          </cell>
          <cell r="Y317" t="str">
            <v>-</v>
          </cell>
          <cell r="Z317" t="str">
            <v>-</v>
          </cell>
          <cell r="AA317" t="str">
            <v>NTB</v>
          </cell>
        </row>
        <row r="318">
          <cell r="A318">
            <v>7567</v>
          </cell>
          <cell r="B318" t="str">
            <v>PASCO COUNTY / Z. GROVES</v>
          </cell>
          <cell r="K318" t="str">
            <v>-</v>
          </cell>
          <cell r="L318" t="str">
            <v>-</v>
          </cell>
          <cell r="M318" t="str">
            <v>-</v>
          </cell>
          <cell r="N318" t="str">
            <v>-</v>
          </cell>
          <cell r="O318" t="str">
            <v>-</v>
          </cell>
          <cell r="P318" t="str">
            <v>-</v>
          </cell>
          <cell r="Q318" t="str">
            <v>-</v>
          </cell>
          <cell r="R318" t="str">
            <v>-</v>
          </cell>
          <cell r="S318" t="str">
            <v>-</v>
          </cell>
          <cell r="T318" t="str">
            <v>-</v>
          </cell>
          <cell r="U318" t="str">
            <v>-</v>
          </cell>
          <cell r="V318" t="str">
            <v>-</v>
          </cell>
          <cell r="W318" t="str">
            <v>-</v>
          </cell>
          <cell r="X318" t="str">
            <v>-</v>
          </cell>
          <cell r="Y318" t="str">
            <v>-</v>
          </cell>
          <cell r="Z318" t="str">
            <v>-</v>
          </cell>
          <cell r="AA318" t="str">
            <v>NTB</v>
          </cell>
        </row>
        <row r="319">
          <cell r="A319">
            <v>7588</v>
          </cell>
          <cell r="B319" t="str">
            <v>CAV HOMEOWNERS CO-OP</v>
          </cell>
          <cell r="K319" t="str">
            <v>-</v>
          </cell>
          <cell r="L319" t="str">
            <v>-</v>
          </cell>
          <cell r="M319">
            <v>0.34899999999999998</v>
          </cell>
          <cell r="N319" t="str">
            <v>-</v>
          </cell>
          <cell r="O319" t="str">
            <v>-</v>
          </cell>
          <cell r="P319" t="str">
            <v>-</v>
          </cell>
          <cell r="Q319" t="str">
            <v>-</v>
          </cell>
          <cell r="R319" t="str">
            <v>-</v>
          </cell>
          <cell r="S319" t="str">
            <v>-</v>
          </cell>
          <cell r="T319" t="str">
            <v>-</v>
          </cell>
          <cell r="U319" t="str">
            <v>-</v>
          </cell>
          <cell r="V319" t="str">
            <v>-</v>
          </cell>
          <cell r="W319" t="str">
            <v>-</v>
          </cell>
          <cell r="X319" t="str">
            <v>-</v>
          </cell>
          <cell r="Y319" t="str">
            <v>-</v>
          </cell>
          <cell r="Z319" t="str">
            <v>-</v>
          </cell>
          <cell r="AA319" t="str">
            <v>NTB</v>
          </cell>
        </row>
        <row r="320">
          <cell r="A320">
            <v>7589</v>
          </cell>
          <cell r="B320" t="str">
            <v>PASCO CO. UTIL . / TRILBY MANOR</v>
          </cell>
          <cell r="K320" t="str">
            <v>-</v>
          </cell>
          <cell r="L320" t="str">
            <v>-</v>
          </cell>
          <cell r="M320" t="str">
            <v>-</v>
          </cell>
          <cell r="N320" t="str">
            <v>-</v>
          </cell>
          <cell r="O320" t="str">
            <v>-</v>
          </cell>
          <cell r="P320" t="str">
            <v>-</v>
          </cell>
          <cell r="Q320" t="str">
            <v>-</v>
          </cell>
          <cell r="R320" t="str">
            <v>-</v>
          </cell>
          <cell r="S320" t="str">
            <v>-</v>
          </cell>
          <cell r="T320" t="str">
            <v>-</v>
          </cell>
          <cell r="U320" t="str">
            <v>-</v>
          </cell>
          <cell r="V320" t="str">
            <v>-</v>
          </cell>
          <cell r="W320" t="str">
            <v>-</v>
          </cell>
          <cell r="X320" t="str">
            <v>-</v>
          </cell>
          <cell r="Y320" t="str">
            <v>-</v>
          </cell>
          <cell r="Z320" t="str">
            <v>-</v>
          </cell>
          <cell r="AA320" t="str">
            <v>NTB</v>
          </cell>
        </row>
        <row r="321">
          <cell r="A321">
            <v>7592</v>
          </cell>
          <cell r="B321" t="str">
            <v>PASCO CO. UTIL . / WILLIAMS GROVE</v>
          </cell>
          <cell r="K321" t="str">
            <v>-</v>
          </cell>
          <cell r="L321" t="str">
            <v>-</v>
          </cell>
          <cell r="M321" t="str">
            <v>-</v>
          </cell>
          <cell r="N321" t="str">
            <v>-</v>
          </cell>
          <cell r="O321" t="str">
            <v>-</v>
          </cell>
          <cell r="P321" t="str">
            <v>-</v>
          </cell>
          <cell r="Q321" t="str">
            <v>-</v>
          </cell>
          <cell r="R321" t="str">
            <v>-</v>
          </cell>
          <cell r="S321" t="str">
            <v>-</v>
          </cell>
          <cell r="T321" t="str">
            <v>-</v>
          </cell>
          <cell r="U321" t="str">
            <v>-</v>
          </cell>
          <cell r="V321" t="str">
            <v>-</v>
          </cell>
          <cell r="W321" t="str">
            <v>-</v>
          </cell>
          <cell r="X321" t="str">
            <v>-</v>
          </cell>
          <cell r="Y321" t="str">
            <v>-</v>
          </cell>
          <cell r="Z321" t="str">
            <v>-</v>
          </cell>
          <cell r="AA321" t="str">
            <v>NTB</v>
          </cell>
        </row>
        <row r="322">
          <cell r="A322">
            <v>7593</v>
          </cell>
          <cell r="B322" t="str">
            <v>PASCO CO. UTIL . / OAKS ROYAL</v>
          </cell>
          <cell r="K322" t="str">
            <v>-</v>
          </cell>
          <cell r="L322" t="str">
            <v>-</v>
          </cell>
          <cell r="M322" t="str">
            <v>-</v>
          </cell>
          <cell r="N322" t="str">
            <v>-</v>
          </cell>
          <cell r="O322" t="str">
            <v>-</v>
          </cell>
          <cell r="P322" t="str">
            <v>-</v>
          </cell>
          <cell r="Q322" t="str">
            <v>-</v>
          </cell>
          <cell r="R322" t="str">
            <v>-</v>
          </cell>
          <cell r="S322" t="str">
            <v>-</v>
          </cell>
          <cell r="T322" t="str">
            <v>-</v>
          </cell>
          <cell r="U322" t="str">
            <v>-</v>
          </cell>
          <cell r="V322" t="str">
            <v>-</v>
          </cell>
          <cell r="W322" t="str">
            <v>-</v>
          </cell>
          <cell r="X322" t="str">
            <v>-</v>
          </cell>
          <cell r="Y322" t="str">
            <v>-</v>
          </cell>
          <cell r="Z322" t="str">
            <v>-</v>
          </cell>
          <cell r="AA322" t="str">
            <v>NTB</v>
          </cell>
        </row>
        <row r="323">
          <cell r="A323">
            <v>7594</v>
          </cell>
          <cell r="B323" t="str">
            <v>PASCO CO. UTIL . / PALM VIEW GDS.</v>
          </cell>
          <cell r="K323" t="str">
            <v>-</v>
          </cell>
          <cell r="L323" t="str">
            <v>-</v>
          </cell>
          <cell r="M323" t="str">
            <v>-</v>
          </cell>
          <cell r="N323" t="str">
            <v>-</v>
          </cell>
          <cell r="O323" t="str">
            <v>-</v>
          </cell>
          <cell r="P323" t="str">
            <v>-</v>
          </cell>
          <cell r="Q323" t="str">
            <v>-</v>
          </cell>
          <cell r="R323" t="str">
            <v>-</v>
          </cell>
          <cell r="S323" t="str">
            <v>-</v>
          </cell>
          <cell r="T323" t="str">
            <v>-</v>
          </cell>
          <cell r="U323" t="str">
            <v>-</v>
          </cell>
          <cell r="V323" t="str">
            <v>-</v>
          </cell>
          <cell r="W323" t="str">
            <v>-</v>
          </cell>
          <cell r="X323" t="str">
            <v>-</v>
          </cell>
          <cell r="Y323" t="str">
            <v>-</v>
          </cell>
          <cell r="Z323" t="str">
            <v>-</v>
          </cell>
          <cell r="AA323" t="str">
            <v>NTB</v>
          </cell>
        </row>
        <row r="324">
          <cell r="A324">
            <v>7595</v>
          </cell>
          <cell r="B324" t="str">
            <v>PASCO CO. UTIL . / LK. BERNADETTE</v>
          </cell>
          <cell r="K324" t="str">
            <v>-</v>
          </cell>
          <cell r="L324" t="str">
            <v>-</v>
          </cell>
          <cell r="M324" t="str">
            <v>-</v>
          </cell>
          <cell r="N324" t="str">
            <v>-</v>
          </cell>
          <cell r="O324" t="str">
            <v>-</v>
          </cell>
          <cell r="P324" t="str">
            <v>-</v>
          </cell>
          <cell r="Q324" t="str">
            <v>-</v>
          </cell>
          <cell r="R324" t="str">
            <v>-</v>
          </cell>
          <cell r="S324" t="str">
            <v>-</v>
          </cell>
          <cell r="T324" t="str">
            <v>-</v>
          </cell>
          <cell r="U324" t="str">
            <v>-</v>
          </cell>
          <cell r="V324" t="str">
            <v>-</v>
          </cell>
          <cell r="W324" t="str">
            <v>-</v>
          </cell>
          <cell r="X324" t="str">
            <v>-</v>
          </cell>
          <cell r="Y324" t="str">
            <v>-</v>
          </cell>
          <cell r="Z324" t="str">
            <v>-</v>
          </cell>
          <cell r="AA324" t="str">
            <v>NTB</v>
          </cell>
        </row>
        <row r="325">
          <cell r="A325">
            <v>7604</v>
          </cell>
          <cell r="B325" t="str">
            <v>PASCO CO / SUNBURST HILLS</v>
          </cell>
          <cell r="K325">
            <v>0</v>
          </cell>
          <cell r="L325" t="str">
            <v>-</v>
          </cell>
          <cell r="M325" t="str">
            <v>-</v>
          </cell>
          <cell r="N325" t="str">
            <v>-</v>
          </cell>
          <cell r="O325" t="str">
            <v>-</v>
          </cell>
          <cell r="P325" t="str">
            <v>-</v>
          </cell>
          <cell r="Q325" t="str">
            <v>-</v>
          </cell>
          <cell r="R325" t="str">
            <v>-</v>
          </cell>
          <cell r="S325" t="str">
            <v>-</v>
          </cell>
          <cell r="T325" t="str">
            <v>-</v>
          </cell>
          <cell r="U325" t="str">
            <v>-</v>
          </cell>
          <cell r="V325" t="str">
            <v>-</v>
          </cell>
          <cell r="W325" t="str">
            <v>-</v>
          </cell>
          <cell r="X325" t="str">
            <v>-</v>
          </cell>
          <cell r="Y325" t="str">
            <v>-</v>
          </cell>
          <cell r="Z325" t="str">
            <v>-</v>
          </cell>
          <cell r="AA325" t="str">
            <v>NTB</v>
          </cell>
        </row>
        <row r="326">
          <cell r="A326">
            <v>7718</v>
          </cell>
          <cell r="B326" t="str">
            <v>DIXIE GROVE ESTATES INC.</v>
          </cell>
          <cell r="K326">
            <v>3.9E-2</v>
          </cell>
          <cell r="L326">
            <v>0.04</v>
          </cell>
          <cell r="M326">
            <v>4.2000000000000003E-2</v>
          </cell>
          <cell r="N326" t="str">
            <v>-</v>
          </cell>
          <cell r="O326" t="str">
            <v>-</v>
          </cell>
          <cell r="P326" t="str">
            <v>-</v>
          </cell>
          <cell r="Q326" t="str">
            <v>-</v>
          </cell>
          <cell r="R326" t="str">
            <v>-</v>
          </cell>
          <cell r="S326" t="str">
            <v>-</v>
          </cell>
          <cell r="T326" t="str">
            <v>-</v>
          </cell>
          <cell r="U326" t="str">
            <v>-</v>
          </cell>
          <cell r="V326" t="str">
            <v>-</v>
          </cell>
          <cell r="W326" t="str">
            <v>-</v>
          </cell>
          <cell r="X326" t="str">
            <v>-</v>
          </cell>
          <cell r="Y326" t="str">
            <v>-</v>
          </cell>
          <cell r="Z326" t="str">
            <v>-</v>
          </cell>
          <cell r="AA326" t="str">
            <v>NTB</v>
          </cell>
        </row>
        <row r="327">
          <cell r="A327">
            <v>7745</v>
          </cell>
          <cell r="B327" t="str">
            <v>VIRGINIA CITY INC.</v>
          </cell>
          <cell r="K327">
            <v>1.4999999999999999E-2</v>
          </cell>
          <cell r="L327" t="str">
            <v>-</v>
          </cell>
          <cell r="M327" t="str">
            <v>-</v>
          </cell>
          <cell r="N327" t="str">
            <v>-</v>
          </cell>
          <cell r="O327" t="str">
            <v>-</v>
          </cell>
          <cell r="P327" t="str">
            <v>-</v>
          </cell>
          <cell r="Q327" t="str">
            <v>-</v>
          </cell>
          <cell r="R327" t="str">
            <v>-</v>
          </cell>
          <cell r="S327" t="str">
            <v>-</v>
          </cell>
          <cell r="T327" t="str">
            <v>-</v>
          </cell>
          <cell r="U327" t="str">
            <v>-</v>
          </cell>
          <cell r="V327" t="str">
            <v>-</v>
          </cell>
          <cell r="W327" t="str">
            <v>-</v>
          </cell>
          <cell r="X327" t="str">
            <v>-</v>
          </cell>
          <cell r="Y327" t="str">
            <v>-</v>
          </cell>
          <cell r="Z327" t="str">
            <v>-</v>
          </cell>
          <cell r="AA327" t="str">
            <v>NTB</v>
          </cell>
        </row>
        <row r="328">
          <cell r="A328">
            <v>7773</v>
          </cell>
          <cell r="B328" t="str">
            <v>BARRINGTON HILLS TRAVEL PARK</v>
          </cell>
          <cell r="K328">
            <v>4.2000000000000003E-2</v>
          </cell>
          <cell r="L328" t="str">
            <v>-</v>
          </cell>
          <cell r="M328" t="str">
            <v>-</v>
          </cell>
          <cell r="N328" t="str">
            <v>-</v>
          </cell>
          <cell r="O328" t="str">
            <v>-</v>
          </cell>
          <cell r="P328" t="str">
            <v>-</v>
          </cell>
          <cell r="Q328" t="str">
            <v>-</v>
          </cell>
          <cell r="R328" t="str">
            <v>-</v>
          </cell>
          <cell r="S328" t="str">
            <v>-</v>
          </cell>
          <cell r="T328" t="str">
            <v>-</v>
          </cell>
          <cell r="U328" t="str">
            <v>-</v>
          </cell>
          <cell r="V328" t="str">
            <v>-</v>
          </cell>
          <cell r="W328" t="str">
            <v>-</v>
          </cell>
          <cell r="X328" t="str">
            <v>-</v>
          </cell>
          <cell r="Y328" t="str">
            <v>-</v>
          </cell>
          <cell r="Z328" t="str">
            <v>-</v>
          </cell>
          <cell r="AA328" t="str">
            <v>NTB</v>
          </cell>
        </row>
        <row r="329">
          <cell r="A329">
            <v>7999</v>
          </cell>
          <cell r="B329" t="str">
            <v>PASCO UTILITIES INC.</v>
          </cell>
          <cell r="K329">
            <v>0.14899999999999999</v>
          </cell>
          <cell r="L329" t="str">
            <v>-</v>
          </cell>
          <cell r="M329">
            <v>0.18099999999999999</v>
          </cell>
          <cell r="N329">
            <v>0.156</v>
          </cell>
          <cell r="O329">
            <v>0.16900000000000001</v>
          </cell>
          <cell r="P329">
            <v>0.17100000000000001</v>
          </cell>
          <cell r="Q329">
            <v>0.185</v>
          </cell>
          <cell r="R329">
            <v>0.20200000000000001</v>
          </cell>
          <cell r="S329">
            <v>0.17399999999999999</v>
          </cell>
          <cell r="T329">
            <v>0.161</v>
          </cell>
          <cell r="U329">
            <v>0.16400000000000001</v>
          </cell>
          <cell r="V329">
            <v>0.14899999999999999</v>
          </cell>
          <cell r="W329">
            <v>0.14000000000000001</v>
          </cell>
          <cell r="X329">
            <v>0.15</v>
          </cell>
          <cell r="Y329">
            <v>0.153</v>
          </cell>
          <cell r="AA329" t="str">
            <v>NTB</v>
          </cell>
        </row>
        <row r="330">
          <cell r="A330">
            <v>8112</v>
          </cell>
          <cell r="B330" t="str">
            <v>PASCO CO / ONE PASCO</v>
          </cell>
          <cell r="K330">
            <v>0</v>
          </cell>
          <cell r="L330" t="str">
            <v>-</v>
          </cell>
          <cell r="M330" t="str">
            <v>-</v>
          </cell>
          <cell r="N330" t="str">
            <v>-</v>
          </cell>
          <cell r="O330" t="str">
            <v>-</v>
          </cell>
          <cell r="P330" t="str">
            <v>-</v>
          </cell>
          <cell r="Q330" t="str">
            <v>-</v>
          </cell>
          <cell r="R330" t="str">
            <v>-</v>
          </cell>
          <cell r="S330" t="str">
            <v>-</v>
          </cell>
          <cell r="T330" t="str">
            <v>-</v>
          </cell>
          <cell r="U330" t="str">
            <v>-</v>
          </cell>
          <cell r="V330" t="str">
            <v>-</v>
          </cell>
          <cell r="W330" t="str">
            <v>-</v>
          </cell>
          <cell r="X330" t="str">
            <v>-</v>
          </cell>
          <cell r="Y330" t="str">
            <v>-</v>
          </cell>
          <cell r="Z330" t="str">
            <v>-</v>
          </cell>
          <cell r="AA330" t="str">
            <v>NTB</v>
          </cell>
        </row>
        <row r="331">
          <cell r="A331">
            <v>8377</v>
          </cell>
          <cell r="B331" t="str">
            <v xml:space="preserve">BETMAR UTILITIES / 6 " VILLAGE WELL </v>
          </cell>
          <cell r="K331">
            <v>0</v>
          </cell>
          <cell r="L331" t="str">
            <v>-</v>
          </cell>
          <cell r="M331" t="str">
            <v>-</v>
          </cell>
          <cell r="N331" t="str">
            <v>-</v>
          </cell>
          <cell r="O331" t="str">
            <v>-</v>
          </cell>
          <cell r="P331" t="str">
            <v>-</v>
          </cell>
          <cell r="Q331" t="str">
            <v>-</v>
          </cell>
          <cell r="R331" t="str">
            <v>-</v>
          </cell>
          <cell r="S331" t="str">
            <v>-</v>
          </cell>
          <cell r="T331" t="str">
            <v>-</v>
          </cell>
          <cell r="U331" t="str">
            <v>-</v>
          </cell>
          <cell r="V331" t="str">
            <v>-</v>
          </cell>
          <cell r="W331" t="str">
            <v>-</v>
          </cell>
          <cell r="X331" t="str">
            <v>-</v>
          </cell>
          <cell r="Y331" t="str">
            <v>-</v>
          </cell>
          <cell r="Z331" t="str">
            <v>-</v>
          </cell>
          <cell r="AA331" t="str">
            <v>NTB</v>
          </cell>
        </row>
        <row r="332">
          <cell r="A332">
            <v>8400</v>
          </cell>
          <cell r="B332" t="str">
            <v>PASCO CO. UTIL.  GREAT CYPRESS M.H.</v>
          </cell>
          <cell r="K332" t="str">
            <v>-</v>
          </cell>
          <cell r="L332" t="str">
            <v>-</v>
          </cell>
          <cell r="M332" t="str">
            <v>-</v>
          </cell>
          <cell r="N332" t="str">
            <v>-</v>
          </cell>
          <cell r="O332" t="str">
            <v>-</v>
          </cell>
          <cell r="P332" t="str">
            <v>-</v>
          </cell>
          <cell r="Q332" t="str">
            <v>-</v>
          </cell>
          <cell r="R332" t="str">
            <v>-</v>
          </cell>
          <cell r="S332" t="str">
            <v>-</v>
          </cell>
          <cell r="T332" t="str">
            <v>-</v>
          </cell>
          <cell r="U332" t="str">
            <v>-</v>
          </cell>
          <cell r="V332" t="str">
            <v>-</v>
          </cell>
          <cell r="W332" t="str">
            <v>-</v>
          </cell>
          <cell r="X332" t="str">
            <v>-</v>
          </cell>
          <cell r="Y332" t="str">
            <v>-</v>
          </cell>
          <cell r="Z332" t="str">
            <v>-</v>
          </cell>
          <cell r="AA332" t="str">
            <v>NTB</v>
          </cell>
        </row>
        <row r="333">
          <cell r="A333">
            <v>8417</v>
          </cell>
          <cell r="B333" t="str">
            <v xml:space="preserve">ALOHA UTILITIES / ALOHA GARDENS           </v>
          </cell>
          <cell r="K333">
            <v>0.49099999999999999</v>
          </cell>
          <cell r="L333">
            <v>0.41399999999999998</v>
          </cell>
          <cell r="M333">
            <v>0.41799999999999998</v>
          </cell>
          <cell r="N333">
            <v>0.40899999999999997</v>
          </cell>
          <cell r="O333">
            <v>0.44700000000000001</v>
          </cell>
          <cell r="P333">
            <v>0.6</v>
          </cell>
          <cell r="Q333">
            <v>0.56599999999999995</v>
          </cell>
          <cell r="R333">
            <v>0.36199999999999999</v>
          </cell>
          <cell r="S333">
            <v>0.35199999999999998</v>
          </cell>
          <cell r="T333">
            <v>0.40500000000000003</v>
          </cell>
          <cell r="U333">
            <v>0.38500000000000001</v>
          </cell>
          <cell r="V333">
            <v>0.41299999999999998</v>
          </cell>
          <cell r="W333">
            <v>0.39100000000000001</v>
          </cell>
          <cell r="X333">
            <v>0.39600000000000002</v>
          </cell>
          <cell r="Y333">
            <v>0.35699999999999998</v>
          </cell>
          <cell r="AA333" t="str">
            <v>NTB</v>
          </cell>
        </row>
        <row r="334">
          <cell r="A334">
            <v>8426</v>
          </cell>
          <cell r="B334" t="str">
            <v>TPA BAY WATER / CYPRESS BR.</v>
          </cell>
          <cell r="K334">
            <v>0</v>
          </cell>
          <cell r="L334" t="str">
            <v>-</v>
          </cell>
          <cell r="M334">
            <v>0</v>
          </cell>
          <cell r="N334">
            <v>0</v>
          </cell>
          <cell r="O334">
            <v>0</v>
          </cell>
          <cell r="P334">
            <v>0</v>
          </cell>
          <cell r="Q334">
            <v>0</v>
          </cell>
          <cell r="R334">
            <v>0</v>
          </cell>
          <cell r="S334" t="str">
            <v>-</v>
          </cell>
          <cell r="T334" t="str">
            <v>-</v>
          </cell>
          <cell r="U334" t="str">
            <v>-</v>
          </cell>
          <cell r="V334" t="str">
            <v>-</v>
          </cell>
          <cell r="W334" t="str">
            <v>-</v>
          </cell>
          <cell r="X334" t="str">
            <v>-</v>
          </cell>
          <cell r="Y334" t="str">
            <v>-</v>
          </cell>
          <cell r="Z334" t="str">
            <v>-</v>
          </cell>
          <cell r="AA334" t="str">
            <v>NTB</v>
          </cell>
        </row>
        <row r="335">
          <cell r="A335">
            <v>8491</v>
          </cell>
          <cell r="B335" t="str">
            <v>PARRISH PROPERTIES V LLC</v>
          </cell>
          <cell r="K335" t="str">
            <v>-</v>
          </cell>
          <cell r="L335" t="str">
            <v>-</v>
          </cell>
          <cell r="M335" t="str">
            <v>-</v>
          </cell>
          <cell r="N335" t="str">
            <v>-</v>
          </cell>
          <cell r="O335" t="str">
            <v>-</v>
          </cell>
          <cell r="P335" t="str">
            <v>-</v>
          </cell>
          <cell r="Q335" t="str">
            <v>-</v>
          </cell>
          <cell r="R335" t="str">
            <v>-</v>
          </cell>
          <cell r="S335" t="str">
            <v>-</v>
          </cell>
          <cell r="T335" t="str">
            <v>-</v>
          </cell>
          <cell r="U335" t="str">
            <v>-</v>
          </cell>
          <cell r="V335" t="str">
            <v>-</v>
          </cell>
          <cell r="W335" t="str">
            <v>-</v>
          </cell>
          <cell r="X335">
            <v>2.8000000000000001E-2</v>
          </cell>
          <cell r="Y335">
            <v>2.5000000000000001E-2</v>
          </cell>
          <cell r="AA335" t="str">
            <v>NTB</v>
          </cell>
        </row>
        <row r="336">
          <cell r="A336">
            <v>8804</v>
          </cell>
          <cell r="B336" t="str">
            <v>PASCO COUNTY / AUTUMN OAKS</v>
          </cell>
          <cell r="K336" t="str">
            <v>-</v>
          </cell>
          <cell r="L336" t="str">
            <v>-</v>
          </cell>
          <cell r="M336" t="str">
            <v>-</v>
          </cell>
          <cell r="N336" t="str">
            <v>-</v>
          </cell>
          <cell r="O336" t="str">
            <v>-</v>
          </cell>
          <cell r="P336" t="str">
            <v>-</v>
          </cell>
          <cell r="Q336" t="str">
            <v>-</v>
          </cell>
          <cell r="R336" t="str">
            <v>-</v>
          </cell>
          <cell r="S336" t="str">
            <v>-</v>
          </cell>
          <cell r="T336" t="str">
            <v>-</v>
          </cell>
          <cell r="U336" t="str">
            <v>-</v>
          </cell>
          <cell r="V336" t="str">
            <v>-</v>
          </cell>
          <cell r="W336" t="str">
            <v>-</v>
          </cell>
          <cell r="X336" t="str">
            <v>-</v>
          </cell>
          <cell r="Y336" t="str">
            <v>-</v>
          </cell>
          <cell r="Z336" t="str">
            <v>-</v>
          </cell>
          <cell r="AA336" t="str">
            <v>NTB</v>
          </cell>
        </row>
        <row r="337">
          <cell r="A337">
            <v>9666</v>
          </cell>
          <cell r="B337" t="str">
            <v>ALFRED HEILER</v>
          </cell>
          <cell r="K337">
            <v>2.9000000000000001E-2</v>
          </cell>
          <cell r="L337" t="str">
            <v>-</v>
          </cell>
          <cell r="M337" t="str">
            <v>-</v>
          </cell>
          <cell r="N337" t="str">
            <v>-</v>
          </cell>
          <cell r="O337" t="str">
            <v>-</v>
          </cell>
          <cell r="P337" t="str">
            <v>-</v>
          </cell>
          <cell r="Q337" t="str">
            <v>-</v>
          </cell>
          <cell r="R337" t="str">
            <v>-</v>
          </cell>
          <cell r="S337" t="str">
            <v>-</v>
          </cell>
          <cell r="T337" t="str">
            <v>-</v>
          </cell>
          <cell r="U337" t="str">
            <v>-</v>
          </cell>
          <cell r="V337" t="str">
            <v>-</v>
          </cell>
          <cell r="W337" t="str">
            <v>-</v>
          </cell>
          <cell r="X337" t="str">
            <v>-</v>
          </cell>
          <cell r="Y337" t="str">
            <v>-</v>
          </cell>
          <cell r="Z337" t="str">
            <v>-</v>
          </cell>
          <cell r="AA337" t="str">
            <v>NTB</v>
          </cell>
        </row>
        <row r="338">
          <cell r="A338">
            <v>9729</v>
          </cell>
          <cell r="B338" t="str">
            <v>PASCO CO / GOWERS CORNER</v>
          </cell>
          <cell r="K338">
            <v>0</v>
          </cell>
          <cell r="L338" t="str">
            <v>-</v>
          </cell>
          <cell r="M338" t="str">
            <v>-</v>
          </cell>
          <cell r="N338">
            <v>2.145</v>
          </cell>
          <cell r="O338">
            <v>2.379</v>
          </cell>
          <cell r="P338" t="str">
            <v>-</v>
          </cell>
          <cell r="Q338" t="str">
            <v>-</v>
          </cell>
          <cell r="R338" t="str">
            <v>-</v>
          </cell>
          <cell r="S338" t="str">
            <v>-</v>
          </cell>
          <cell r="T338" t="str">
            <v>-</v>
          </cell>
          <cell r="U338" t="str">
            <v>-</v>
          </cell>
          <cell r="V338" t="str">
            <v>-</v>
          </cell>
          <cell r="W338" t="str">
            <v>-</v>
          </cell>
          <cell r="X338" t="str">
            <v>-</v>
          </cell>
          <cell r="Y338" t="str">
            <v>-</v>
          </cell>
          <cell r="Z338" t="str">
            <v>-</v>
          </cell>
          <cell r="AA338" t="str">
            <v>NTB</v>
          </cell>
        </row>
        <row r="339">
          <cell r="A339">
            <v>10051</v>
          </cell>
          <cell r="B339" t="str">
            <v>WCRWSA / NORTH PASCO</v>
          </cell>
          <cell r="K339">
            <v>0</v>
          </cell>
          <cell r="L339" t="str">
            <v>-</v>
          </cell>
          <cell r="M339">
            <v>0</v>
          </cell>
          <cell r="N339">
            <v>0</v>
          </cell>
          <cell r="O339">
            <v>0</v>
          </cell>
          <cell r="P339">
            <v>0</v>
          </cell>
          <cell r="Q339">
            <v>0</v>
          </cell>
          <cell r="R339" t="str">
            <v>-</v>
          </cell>
          <cell r="S339" t="str">
            <v>-</v>
          </cell>
          <cell r="T339" t="str">
            <v>-</v>
          </cell>
          <cell r="U339" t="str">
            <v>-</v>
          </cell>
          <cell r="V339" t="str">
            <v>-</v>
          </cell>
          <cell r="W339" t="str">
            <v>-</v>
          </cell>
          <cell r="X339" t="str">
            <v>-</v>
          </cell>
          <cell r="Y339" t="str">
            <v>-</v>
          </cell>
          <cell r="Z339" t="str">
            <v>-</v>
          </cell>
          <cell r="AA339" t="str">
            <v>NTB</v>
          </cell>
        </row>
        <row r="340">
          <cell r="A340">
            <v>11145</v>
          </cell>
          <cell r="B340" t="str">
            <v>ORDER OF SAINT BENEDICTINE</v>
          </cell>
          <cell r="K340" t="str">
            <v>-</v>
          </cell>
          <cell r="L340" t="str">
            <v>-</v>
          </cell>
          <cell r="M340">
            <v>9.1999999999999998E-2</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NTB</v>
          </cell>
        </row>
        <row r="341">
          <cell r="A341">
            <v>11771</v>
          </cell>
          <cell r="B341" t="str">
            <v>TBW CONSOLIDATED</v>
          </cell>
          <cell r="K341" t="str">
            <v>-</v>
          </cell>
          <cell r="L341" t="str">
            <v>-</v>
          </cell>
          <cell r="M341" t="str">
            <v>-</v>
          </cell>
          <cell r="N341" t="str">
            <v>-</v>
          </cell>
          <cell r="O341" t="str">
            <v>-</v>
          </cell>
          <cell r="P341" t="str">
            <v>-</v>
          </cell>
          <cell r="Q341" t="str">
            <v>-</v>
          </cell>
          <cell r="R341" t="str">
            <v>-</v>
          </cell>
          <cell r="S341" t="str">
            <v>-</v>
          </cell>
          <cell r="T341" t="str">
            <v>-</v>
          </cell>
          <cell r="U341" t="str">
            <v>-</v>
          </cell>
          <cell r="V341" t="str">
            <v>-</v>
          </cell>
          <cell r="W341" t="str">
            <v>-</v>
          </cell>
          <cell r="X341" t="str">
            <v>-</v>
          </cell>
          <cell r="Y341" t="str">
            <v>-</v>
          </cell>
          <cell r="Z341" t="str">
            <v>-</v>
          </cell>
          <cell r="AA341" t="str">
            <v>NTB</v>
          </cell>
        </row>
        <row r="344">
          <cell r="A344" t="str">
            <v>PASCO COUNTY TOTAL PUBLIC SUPPLY &gt;&gt;&gt;</v>
          </cell>
          <cell r="C344">
            <v>0</v>
          </cell>
          <cell r="D344">
            <v>0</v>
          </cell>
          <cell r="E344">
            <v>0</v>
          </cell>
          <cell r="F344">
            <v>0</v>
          </cell>
          <cell r="G344">
            <v>0</v>
          </cell>
          <cell r="H344">
            <v>0</v>
          </cell>
          <cell r="I344">
            <v>0</v>
          </cell>
          <cell r="J344">
            <v>0</v>
          </cell>
          <cell r="K344">
            <v>36.363</v>
          </cell>
          <cell r="L344">
            <v>25.423000000000002</v>
          </cell>
          <cell r="M344">
            <v>29.369999999999994</v>
          </cell>
          <cell r="N344">
            <v>28.612999999999996</v>
          </cell>
          <cell r="O344">
            <v>31.060000000000006</v>
          </cell>
          <cell r="P344">
            <v>30.246000000000013</v>
          </cell>
          <cell r="Q344">
            <v>33.097000000000001</v>
          </cell>
          <cell r="R344">
            <v>31.181699999999996</v>
          </cell>
          <cell r="S344">
            <v>30.914999999999996</v>
          </cell>
          <cell r="T344">
            <v>32.405999999999999</v>
          </cell>
          <cell r="U344">
            <v>32.441000000000003</v>
          </cell>
          <cell r="V344">
            <v>36.646999999999991</v>
          </cell>
          <cell r="W344">
            <v>39.742000000000004</v>
          </cell>
          <cell r="X344">
            <v>46.326999999999998</v>
          </cell>
          <cell r="Y344">
            <v>45.618000000000002</v>
          </cell>
          <cell r="Z344">
            <v>0</v>
          </cell>
        </row>
        <row r="346">
          <cell r="AA346" t="str">
            <v>NTB</v>
          </cell>
        </row>
        <row r="347">
          <cell r="A347">
            <v>742</v>
          </cell>
          <cell r="B347" t="str">
            <v xml:space="preserve">TARPON SPRINGS, CITY OF         </v>
          </cell>
          <cell r="H347">
            <v>3.1459999999999999</v>
          </cell>
          <cell r="K347">
            <v>3.0819999999999999</v>
          </cell>
          <cell r="L347">
            <v>3.012</v>
          </cell>
          <cell r="M347">
            <v>3.274</v>
          </cell>
          <cell r="N347">
            <v>3.645</v>
          </cell>
          <cell r="O347">
            <v>3.2690000000000001</v>
          </cell>
          <cell r="P347">
            <v>3.3380000000000001</v>
          </cell>
          <cell r="Q347">
            <v>3.367</v>
          </cell>
          <cell r="R347">
            <v>3.3940000000000001</v>
          </cell>
          <cell r="S347">
            <v>3.4580000000000002</v>
          </cell>
          <cell r="T347">
            <v>3.4409999999999998</v>
          </cell>
          <cell r="U347">
            <v>3.2650000000000001</v>
          </cell>
          <cell r="V347">
            <v>3.6179999999999999</v>
          </cell>
          <cell r="W347">
            <v>3.5939999999999999</v>
          </cell>
          <cell r="X347">
            <v>3.5939999999999999</v>
          </cell>
          <cell r="Y347">
            <v>3.3839999999999999</v>
          </cell>
          <cell r="AA347" t="str">
            <v>NTB</v>
          </cell>
        </row>
        <row r="348">
          <cell r="A348">
            <v>2673</v>
          </cell>
          <cell r="B348" t="str">
            <v>TAMPA BAY WATER / ELDRIDGE-WILDE</v>
          </cell>
          <cell r="H348">
            <v>50.478000000000002</v>
          </cell>
          <cell r="K348">
            <v>43.811</v>
          </cell>
          <cell r="L348">
            <v>47.289000000000001</v>
          </cell>
          <cell r="M348">
            <v>48.539000000000001</v>
          </cell>
          <cell r="N348">
            <v>48.459000000000003</v>
          </cell>
          <cell r="O348">
            <v>49.597000000000001</v>
          </cell>
          <cell r="P348">
            <v>47.838999999999999</v>
          </cell>
          <cell r="Q348">
            <v>50.32</v>
          </cell>
          <cell r="R348">
            <v>50.558999999999997</v>
          </cell>
          <cell r="S348">
            <v>51.536999999999999</v>
          </cell>
          <cell r="T348" t="str">
            <v>-</v>
          </cell>
          <cell r="U348" t="str">
            <v>-</v>
          </cell>
          <cell r="V348" t="str">
            <v>-</v>
          </cell>
          <cell r="W348" t="str">
            <v>-</v>
          </cell>
          <cell r="X348" t="str">
            <v>-</v>
          </cell>
          <cell r="Y348" t="str">
            <v>-</v>
          </cell>
          <cell r="Z348" t="str">
            <v>-</v>
          </cell>
          <cell r="AA348" t="str">
            <v>NTB</v>
          </cell>
        </row>
        <row r="349">
          <cell r="A349">
            <v>2980</v>
          </cell>
          <cell r="B349" t="str">
            <v xml:space="preserve">DUNEDIN, CITY OF                </v>
          </cell>
          <cell r="H349">
            <v>4.7709999999999999</v>
          </cell>
          <cell r="K349">
            <v>4.1719999999999997</v>
          </cell>
          <cell r="L349">
            <v>3.9279999999999999</v>
          </cell>
          <cell r="M349">
            <v>3.94</v>
          </cell>
          <cell r="N349">
            <v>3.9449999999999998</v>
          </cell>
          <cell r="O349">
            <v>4.41</v>
          </cell>
          <cell r="P349">
            <v>3.8959999999999999</v>
          </cell>
          <cell r="Q349">
            <v>3.883</v>
          </cell>
          <cell r="R349">
            <v>3.9239999999999999</v>
          </cell>
          <cell r="S349">
            <v>3.75</v>
          </cell>
          <cell r="T349">
            <v>3.9969999999999999</v>
          </cell>
          <cell r="U349">
            <v>4.1740000000000004</v>
          </cell>
          <cell r="V349">
            <v>4.1909999999999998</v>
          </cell>
          <cell r="W349">
            <v>4.1390000000000002</v>
          </cell>
          <cell r="X349">
            <v>3.9950000000000001</v>
          </cell>
          <cell r="Y349">
            <v>3.7850000000000001</v>
          </cell>
          <cell r="AA349" t="str">
            <v>NTB</v>
          </cell>
        </row>
        <row r="350">
          <cell r="A350">
            <v>2981</v>
          </cell>
          <cell r="B350" t="str">
            <v xml:space="preserve">CLEARWATER, CITY OF             </v>
          </cell>
          <cell r="H350">
            <v>15.875</v>
          </cell>
          <cell r="K350">
            <v>14.67</v>
          </cell>
          <cell r="L350">
            <v>14.337</v>
          </cell>
          <cell r="M350">
            <v>14.164999999999999</v>
          </cell>
          <cell r="N350">
            <v>14.372</v>
          </cell>
          <cell r="O350">
            <v>14.528</v>
          </cell>
          <cell r="P350">
            <v>14.68</v>
          </cell>
          <cell r="Q350">
            <v>14.89</v>
          </cell>
          <cell r="R350">
            <v>14.58</v>
          </cell>
          <cell r="S350">
            <v>14.3</v>
          </cell>
          <cell r="T350">
            <v>13.77</v>
          </cell>
          <cell r="U350">
            <v>12.6</v>
          </cell>
          <cell r="V350">
            <v>12.154999999999999</v>
          </cell>
          <cell r="W350">
            <v>12.3</v>
          </cell>
          <cell r="X350">
            <v>13.161</v>
          </cell>
          <cell r="Y350">
            <v>12.226000000000001</v>
          </cell>
          <cell r="AA350" t="str">
            <v>NTB</v>
          </cell>
        </row>
        <row r="351">
          <cell r="A351">
            <v>3647</v>
          </cell>
          <cell r="B351" t="str">
            <v xml:space="preserve">TAMPA BAY WATER / ST. PETERSBURG </v>
          </cell>
          <cell r="H351">
            <v>33.162999999999997</v>
          </cell>
          <cell r="K351">
            <v>31.696000000000002</v>
          </cell>
          <cell r="L351">
            <v>30.759</v>
          </cell>
          <cell r="M351">
            <v>31.173999999999999</v>
          </cell>
          <cell r="N351">
            <v>37.936999999999998</v>
          </cell>
          <cell r="O351">
            <v>31.603999999999999</v>
          </cell>
          <cell r="P351">
            <v>32.755000000000003</v>
          </cell>
          <cell r="Q351">
            <v>32.590000000000003</v>
          </cell>
          <cell r="R351">
            <v>32.095999999999997</v>
          </cell>
          <cell r="S351">
            <v>30.03</v>
          </cell>
          <cell r="T351" t="str">
            <v>-</v>
          </cell>
          <cell r="U351" t="str">
            <v>-</v>
          </cell>
          <cell r="V351" t="str">
            <v>-</v>
          </cell>
          <cell r="W351" t="str">
            <v>-</v>
          </cell>
          <cell r="X351" t="str">
            <v>-</v>
          </cell>
          <cell r="Y351" t="str">
            <v>-</v>
          </cell>
          <cell r="Z351" t="str">
            <v>-</v>
          </cell>
          <cell r="AA351" t="str">
            <v>NTB</v>
          </cell>
        </row>
        <row r="352">
          <cell r="A352">
            <v>4391</v>
          </cell>
          <cell r="B352" t="str">
            <v>PINELLAS CO / WATER - EAST</v>
          </cell>
          <cell r="H352" t="str">
            <v>-</v>
          </cell>
          <cell r="K352">
            <v>0</v>
          </cell>
          <cell r="L352" t="str">
            <v>-</v>
          </cell>
          <cell r="M352" t="str">
            <v>-</v>
          </cell>
          <cell r="N352" t="str">
            <v>-</v>
          </cell>
          <cell r="O352" t="str">
            <v>-</v>
          </cell>
          <cell r="P352" t="str">
            <v>-</v>
          </cell>
          <cell r="Q352" t="str">
            <v>-</v>
          </cell>
          <cell r="R352" t="str">
            <v>-</v>
          </cell>
          <cell r="S352" t="str">
            <v>-</v>
          </cell>
          <cell r="T352" t="str">
            <v>-</v>
          </cell>
          <cell r="U352" t="str">
            <v>-</v>
          </cell>
          <cell r="V352" t="str">
            <v>-</v>
          </cell>
          <cell r="W352" t="str">
            <v>-</v>
          </cell>
          <cell r="X352" t="str">
            <v>-</v>
          </cell>
          <cell r="Y352" t="str">
            <v>-</v>
          </cell>
          <cell r="Z352" t="str">
            <v>-</v>
          </cell>
          <cell r="AA352" t="str">
            <v>NTB</v>
          </cell>
        </row>
        <row r="353">
          <cell r="A353">
            <v>5201</v>
          </cell>
          <cell r="B353" t="str">
            <v>LAKEVIEW OF LARGO CONDO ASSN</v>
          </cell>
          <cell r="K353" t="str">
            <v>-</v>
          </cell>
          <cell r="L353" t="str">
            <v>-</v>
          </cell>
          <cell r="M353" t="str">
            <v>-</v>
          </cell>
          <cell r="N353" t="str">
            <v>-</v>
          </cell>
          <cell r="O353" t="str">
            <v>-</v>
          </cell>
          <cell r="P353" t="str">
            <v>-</v>
          </cell>
          <cell r="Q353" t="str">
            <v>-</v>
          </cell>
          <cell r="R353" t="str">
            <v>-</v>
          </cell>
          <cell r="S353" t="str">
            <v>-</v>
          </cell>
          <cell r="T353" t="str">
            <v>-</v>
          </cell>
          <cell r="U353" t="str">
            <v>-</v>
          </cell>
          <cell r="V353" t="str">
            <v>-</v>
          </cell>
          <cell r="W353" t="str">
            <v>-</v>
          </cell>
          <cell r="X353" t="str">
            <v>-</v>
          </cell>
          <cell r="Y353" t="str">
            <v>-</v>
          </cell>
          <cell r="Z353" t="str">
            <v>-</v>
          </cell>
          <cell r="AA353" t="str">
            <v>NTB</v>
          </cell>
        </row>
        <row r="354">
          <cell r="A354">
            <v>7692</v>
          </cell>
          <cell r="B354" t="str">
            <v xml:space="preserve">BELLEAIR, TOWN OF               </v>
          </cell>
          <cell r="H354">
            <v>1.1830000000000001</v>
          </cell>
          <cell r="K354">
            <v>0.90300000000000002</v>
          </cell>
          <cell r="L354">
            <v>0.81100000000000005</v>
          </cell>
          <cell r="M354">
            <v>0.89200000000000002</v>
          </cell>
          <cell r="N354">
            <v>0.874</v>
          </cell>
          <cell r="O354">
            <v>1.1739999999999999</v>
          </cell>
          <cell r="P354">
            <v>0.95299999999999996</v>
          </cell>
          <cell r="Q354">
            <v>0.999</v>
          </cell>
          <cell r="R354">
            <v>0.98</v>
          </cell>
          <cell r="S354">
            <v>0.997</v>
          </cell>
          <cell r="T354">
            <v>0.99299999999999999</v>
          </cell>
          <cell r="U354">
            <v>0.90600000000000003</v>
          </cell>
          <cell r="V354">
            <v>0.97399999999999998</v>
          </cell>
          <cell r="W354">
            <v>0.97799999999999998</v>
          </cell>
          <cell r="X354">
            <v>1.0229999999999999</v>
          </cell>
          <cell r="Y354">
            <v>1.0309999999999999</v>
          </cell>
          <cell r="AA354" t="str">
            <v>NTB</v>
          </cell>
        </row>
        <row r="355">
          <cell r="A355">
            <v>10350</v>
          </cell>
          <cell r="B355" t="str">
            <v>UTILITIES, INC. OF FL / LAKE TARPON</v>
          </cell>
          <cell r="H355" t="str">
            <v>-</v>
          </cell>
          <cell r="K355">
            <v>0.183</v>
          </cell>
          <cell r="L355">
            <v>0.123</v>
          </cell>
          <cell r="M355">
            <v>0.14000000000000001</v>
          </cell>
          <cell r="N355">
            <v>0.13700000000000001</v>
          </cell>
          <cell r="O355">
            <v>0.13700000000000001</v>
          </cell>
          <cell r="P355">
            <v>0.11600000000000001</v>
          </cell>
          <cell r="Q355">
            <v>0.108</v>
          </cell>
          <cell r="R355">
            <v>0.09</v>
          </cell>
          <cell r="S355">
            <v>7.8E-2</v>
          </cell>
          <cell r="T355">
            <v>7.1999999999999995E-2</v>
          </cell>
          <cell r="U355">
            <v>7.0000000000000007E-2</v>
          </cell>
          <cell r="V355">
            <v>7.0000000000000007E-2</v>
          </cell>
          <cell r="W355">
            <v>6.7000000000000004E-2</v>
          </cell>
          <cell r="X355">
            <v>6.0999999999999999E-2</v>
          </cell>
          <cell r="Y355">
            <v>6.2E-2</v>
          </cell>
          <cell r="AA355" t="str">
            <v>NTB</v>
          </cell>
        </row>
        <row r="356">
          <cell r="A356">
            <v>10783</v>
          </cell>
          <cell r="B356" t="str">
            <v xml:space="preserve">PINELLAS PARK </v>
          </cell>
          <cell r="H356">
            <v>5.15</v>
          </cell>
          <cell r="K356">
            <v>5.2030000000000003</v>
          </cell>
          <cell r="L356">
            <v>5.14</v>
          </cell>
          <cell r="M356">
            <v>5.1980000000000004</v>
          </cell>
          <cell r="N356">
            <v>5.2670000000000003</v>
          </cell>
          <cell r="O356">
            <v>5.3380000000000001</v>
          </cell>
          <cell r="P356">
            <v>5.3259999999999996</v>
          </cell>
          <cell r="Q356">
            <v>5.2990000000000004</v>
          </cell>
          <cell r="R356">
            <v>5.234</v>
          </cell>
          <cell r="S356">
            <v>5.2569999999999997</v>
          </cell>
          <cell r="T356">
            <v>4.8760000000000003</v>
          </cell>
          <cell r="U356" t="str">
            <v>-</v>
          </cell>
          <cell r="V356" t="str">
            <v>-</v>
          </cell>
          <cell r="W356" t="str">
            <v>-</v>
          </cell>
          <cell r="X356" t="str">
            <v>-</v>
          </cell>
          <cell r="Y356" t="str">
            <v>-</v>
          </cell>
          <cell r="Z356" t="str">
            <v>-</v>
          </cell>
          <cell r="AA356" t="str">
            <v>NTB</v>
          </cell>
        </row>
        <row r="357">
          <cell r="A357">
            <v>10795</v>
          </cell>
          <cell r="B357" t="str">
            <v xml:space="preserve">GULFPORT </v>
          </cell>
          <cell r="H357">
            <v>1.1970000000000001</v>
          </cell>
          <cell r="K357">
            <v>1.1879999999999999</v>
          </cell>
          <cell r="L357">
            <v>1.1930000000000001</v>
          </cell>
          <cell r="M357">
            <v>1.1950000000000001</v>
          </cell>
          <cell r="N357">
            <v>1.1850000000000001</v>
          </cell>
          <cell r="O357">
            <v>1.19</v>
          </cell>
          <cell r="P357">
            <v>1.1970000000000001</v>
          </cell>
          <cell r="Q357">
            <v>1.2250000000000001</v>
          </cell>
          <cell r="R357">
            <v>1.2170000000000001</v>
          </cell>
          <cell r="S357">
            <v>1.173</v>
          </cell>
          <cell r="T357">
            <v>1.157</v>
          </cell>
          <cell r="U357">
            <v>1.089</v>
          </cell>
          <cell r="V357">
            <v>1.131</v>
          </cell>
          <cell r="W357">
            <v>1.133</v>
          </cell>
          <cell r="X357">
            <v>1.137</v>
          </cell>
          <cell r="Y357">
            <v>1.1020000000000001</v>
          </cell>
          <cell r="AA357" t="str">
            <v>NTB</v>
          </cell>
        </row>
        <row r="358">
          <cell r="A358">
            <v>11218</v>
          </cell>
          <cell r="B358" t="str">
            <v xml:space="preserve">OLDSMAR </v>
          </cell>
          <cell r="H358">
            <v>1.1100000000000001</v>
          </cell>
          <cell r="K358">
            <v>1.1040000000000001</v>
          </cell>
          <cell r="L358">
            <v>1.034</v>
          </cell>
          <cell r="M358">
            <v>1.0820000000000001</v>
          </cell>
          <cell r="N358">
            <v>1.1319999999999999</v>
          </cell>
          <cell r="O358">
            <v>1.2290000000000001</v>
          </cell>
          <cell r="P358">
            <v>1.079</v>
          </cell>
          <cell r="Q358">
            <v>1.425</v>
          </cell>
          <cell r="R358">
            <v>1.4379999999999999</v>
          </cell>
          <cell r="S358">
            <v>1.36</v>
          </cell>
          <cell r="T358">
            <v>1.4450000000000001</v>
          </cell>
          <cell r="U358">
            <v>1.4810000000000001</v>
          </cell>
          <cell r="V358">
            <v>1.4750000000000001</v>
          </cell>
          <cell r="W358">
            <v>1.508</v>
          </cell>
          <cell r="X358">
            <v>1.534</v>
          </cell>
          <cell r="Y358">
            <v>1.5429999999999999</v>
          </cell>
          <cell r="AA358" t="str">
            <v>NTB</v>
          </cell>
        </row>
        <row r="359">
          <cell r="A359">
            <v>11245</v>
          </cell>
          <cell r="B359" t="str">
            <v xml:space="preserve">SAFETY HARBOR </v>
          </cell>
          <cell r="H359">
            <v>2.06</v>
          </cell>
          <cell r="K359">
            <v>1.92</v>
          </cell>
          <cell r="L359">
            <v>1.95</v>
          </cell>
          <cell r="M359">
            <v>1.9</v>
          </cell>
          <cell r="N359">
            <v>1.9570000000000001</v>
          </cell>
          <cell r="O359">
            <v>2.0390000000000001</v>
          </cell>
          <cell r="P359">
            <v>2.1379999999999999</v>
          </cell>
          <cell r="Q359">
            <v>2.1379999999999999</v>
          </cell>
          <cell r="R359">
            <v>2.282</v>
          </cell>
          <cell r="S359">
            <v>2.282</v>
          </cell>
          <cell r="T359">
            <v>2.1789999999999998</v>
          </cell>
          <cell r="U359">
            <v>2.294</v>
          </cell>
          <cell r="V359">
            <v>2.2029999999999998</v>
          </cell>
          <cell r="W359">
            <v>2.1160000000000001</v>
          </cell>
          <cell r="X359">
            <v>2.4950000000000001</v>
          </cell>
          <cell r="Y359">
            <v>1.91</v>
          </cell>
          <cell r="AA359" t="str">
            <v>NTB</v>
          </cell>
        </row>
        <row r="360">
          <cell r="A360">
            <v>12351</v>
          </cell>
          <cell r="B360" t="str">
            <v xml:space="preserve">PINELLAS PARK </v>
          </cell>
          <cell r="H360" t="str">
            <v>-</v>
          </cell>
          <cell r="I360" t="str">
            <v>-</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v>4.29</v>
          </cell>
          <cell r="V360">
            <v>4.609</v>
          </cell>
          <cell r="W360">
            <v>4.74</v>
          </cell>
          <cell r="X360">
            <v>4.7649999999999997</v>
          </cell>
          <cell r="Y360">
            <v>4.4980000000000002</v>
          </cell>
          <cell r="AA360" t="str">
            <v>NTB</v>
          </cell>
        </row>
        <row r="361">
          <cell r="A361">
            <v>11771</v>
          </cell>
          <cell r="B361" t="str">
            <v>TBW CONSOLIDATED - WITHDRAWALS</v>
          </cell>
          <cell r="H361" t="str">
            <v>-</v>
          </cell>
          <cell r="I361" t="str">
            <v>-</v>
          </cell>
          <cell r="J361" t="str">
            <v>-</v>
          </cell>
          <cell r="K361" t="str">
            <v>-</v>
          </cell>
          <cell r="L361" t="str">
            <v>-</v>
          </cell>
          <cell r="M361" t="str">
            <v>-</v>
          </cell>
          <cell r="N361" t="str">
            <v>-</v>
          </cell>
          <cell r="O361" t="str">
            <v>-</v>
          </cell>
          <cell r="P361" t="str">
            <v>-</v>
          </cell>
          <cell r="Q361" t="str">
            <v>-</v>
          </cell>
          <cell r="R361" t="str">
            <v>-</v>
          </cell>
          <cell r="S361" t="str">
            <v>-</v>
          </cell>
          <cell r="T361" t="str">
            <v>-</v>
          </cell>
          <cell r="U361" t="str">
            <v>-</v>
          </cell>
          <cell r="V361" t="str">
            <v>-</v>
          </cell>
          <cell r="W361" t="str">
            <v>-</v>
          </cell>
          <cell r="X361" t="str">
            <v>-</v>
          </cell>
          <cell r="Y361" t="str">
            <v>-</v>
          </cell>
          <cell r="Z361" t="str">
            <v>-</v>
          </cell>
          <cell r="AA361" t="str">
            <v>NTB</v>
          </cell>
        </row>
        <row r="362">
          <cell r="B362" t="str">
            <v>CITY OF ST. PETERSBURG</v>
          </cell>
          <cell r="H362" t="str">
            <v>-</v>
          </cell>
          <cell r="I362" t="str">
            <v>-</v>
          </cell>
          <cell r="J362" t="str">
            <v>-</v>
          </cell>
          <cell r="K362" t="str">
            <v>-</v>
          </cell>
          <cell r="L362" t="str">
            <v>-</v>
          </cell>
          <cell r="M362" t="str">
            <v>-</v>
          </cell>
          <cell r="N362" t="str">
            <v>-</v>
          </cell>
          <cell r="O362" t="str">
            <v>-</v>
          </cell>
          <cell r="P362" t="str">
            <v>-</v>
          </cell>
          <cell r="Q362" t="str">
            <v>-</v>
          </cell>
          <cell r="R362" t="str">
            <v>-</v>
          </cell>
          <cell r="S362" t="str">
            <v>-</v>
          </cell>
          <cell r="T362">
            <v>30.052</v>
          </cell>
          <cell r="U362">
            <v>28.059000000000001</v>
          </cell>
          <cell r="V362">
            <v>28.523</v>
          </cell>
          <cell r="W362">
            <v>29.024000000000001</v>
          </cell>
          <cell r="X362">
            <v>29.199000000000002</v>
          </cell>
          <cell r="Y362">
            <v>28.818999999999999</v>
          </cell>
          <cell r="AA362" t="str">
            <v>NTB</v>
          </cell>
        </row>
        <row r="363">
          <cell r="B363" t="str">
            <v>PINELLAS CO.</v>
          </cell>
          <cell r="H363" t="str">
            <v>-</v>
          </cell>
          <cell r="I363" t="str">
            <v>-</v>
          </cell>
          <cell r="J363" t="str">
            <v>-</v>
          </cell>
          <cell r="K363" t="str">
            <v>-</v>
          </cell>
          <cell r="L363" t="str">
            <v>-</v>
          </cell>
          <cell r="M363" t="str">
            <v>-</v>
          </cell>
          <cell r="N363" t="str">
            <v>-</v>
          </cell>
          <cell r="O363" t="str">
            <v>-</v>
          </cell>
          <cell r="P363" t="str">
            <v>-</v>
          </cell>
          <cell r="Q363" t="str">
            <v>-</v>
          </cell>
          <cell r="R363" t="str">
            <v>-</v>
          </cell>
          <cell r="S363" t="str">
            <v>-</v>
          </cell>
          <cell r="T363">
            <v>47.642000000000003</v>
          </cell>
          <cell r="U363">
            <v>45.03</v>
          </cell>
          <cell r="V363">
            <v>46.183</v>
          </cell>
          <cell r="W363">
            <v>46.881</v>
          </cell>
          <cell r="X363">
            <v>45.198999999999998</v>
          </cell>
          <cell r="Y363">
            <v>44.445</v>
          </cell>
          <cell r="AA363" t="str">
            <v>NTB</v>
          </cell>
        </row>
        <row r="366">
          <cell r="A366" t="str">
            <v>PINELLAS COUNTY TOTAL PUBLIC SUPPLY &gt;&gt;&gt;</v>
          </cell>
          <cell r="C366">
            <v>0</v>
          </cell>
          <cell r="D366">
            <v>0</v>
          </cell>
          <cell r="E366">
            <v>0</v>
          </cell>
          <cell r="F366">
            <v>0</v>
          </cell>
          <cell r="G366">
            <v>0</v>
          </cell>
          <cell r="H366">
            <v>118.13300000000002</v>
          </cell>
          <cell r="I366">
            <v>0</v>
          </cell>
          <cell r="J366">
            <v>0</v>
          </cell>
          <cell r="K366">
            <v>107.93200000000002</v>
          </cell>
          <cell r="L366">
            <v>109.57600000000002</v>
          </cell>
          <cell r="M366">
            <v>111.499</v>
          </cell>
          <cell r="N366">
            <v>118.91</v>
          </cell>
          <cell r="O366">
            <v>114.515</v>
          </cell>
          <cell r="P366">
            <v>113.31700000000001</v>
          </cell>
          <cell r="Q366">
            <v>116.24400000000001</v>
          </cell>
          <cell r="R366">
            <v>115.794</v>
          </cell>
          <cell r="S366">
            <v>114.22200000000001</v>
          </cell>
          <cell r="T366">
            <v>109.624</v>
          </cell>
          <cell r="U366">
            <v>103.25800000000001</v>
          </cell>
          <cell r="V366">
            <v>105.13200000000001</v>
          </cell>
          <cell r="W366">
            <v>106.48</v>
          </cell>
          <cell r="X366">
            <v>106.163</v>
          </cell>
          <cell r="Y366">
            <v>102.80500000000001</v>
          </cell>
          <cell r="Z366">
            <v>0</v>
          </cell>
        </row>
        <row r="369">
          <cell r="A369">
            <v>143</v>
          </cell>
          <cell r="B369" t="str">
            <v>MOUNTAIN LAKE CORP.</v>
          </cell>
          <cell r="D369">
            <v>0.63500000000000001</v>
          </cell>
          <cell r="E369">
            <v>0.76</v>
          </cell>
          <cell r="F369">
            <v>0.47599999999999998</v>
          </cell>
          <cell r="G369" t="str">
            <v>-</v>
          </cell>
          <cell r="H369" t="str">
            <v>-</v>
          </cell>
          <cell r="I369" t="str">
            <v>-</v>
          </cell>
          <cell r="J369" t="str">
            <v>-</v>
          </cell>
          <cell r="K369" t="str">
            <v>-</v>
          </cell>
          <cell r="L369">
            <v>6.5000000000000002E-2</v>
          </cell>
          <cell r="M369">
            <v>0.106</v>
          </cell>
          <cell r="N369">
            <v>0.11600000000000001</v>
          </cell>
          <cell r="O369">
            <v>0.128</v>
          </cell>
          <cell r="P369">
            <v>1.2E-2</v>
          </cell>
          <cell r="Q369">
            <v>0.02</v>
          </cell>
          <cell r="R369">
            <v>3.2000000000000001E-2</v>
          </cell>
          <cell r="S369">
            <v>0.111</v>
          </cell>
          <cell r="T369">
            <v>9.1999999999999998E-2</v>
          </cell>
          <cell r="U369">
            <v>0.08</v>
          </cell>
          <cell r="V369">
            <v>9.1999999999999998E-2</v>
          </cell>
          <cell r="W369">
            <v>8.4000000000000005E-2</v>
          </cell>
          <cell r="X369">
            <v>9.5000000000000001E-2</v>
          </cell>
          <cell r="Y369">
            <v>9.8000000000000004E-2</v>
          </cell>
          <cell r="AA369" t="str">
            <v>SWUCA</v>
          </cell>
        </row>
        <row r="370">
          <cell r="A370">
            <v>341</v>
          </cell>
          <cell r="B370" t="str">
            <v xml:space="preserve">BARTOW, CITY OF                 </v>
          </cell>
          <cell r="D370">
            <v>3.3290000000000002</v>
          </cell>
          <cell r="E370">
            <v>3.6379999999999999</v>
          </cell>
          <cell r="F370">
            <v>3.9140000000000001</v>
          </cell>
          <cell r="G370">
            <v>3.0609999999999999</v>
          </cell>
          <cell r="H370">
            <v>2.6549999999999998</v>
          </cell>
          <cell r="I370">
            <v>2.9420000000000002</v>
          </cell>
          <cell r="J370">
            <v>2.907</v>
          </cell>
          <cell r="K370">
            <v>3.1779999999999999</v>
          </cell>
          <cell r="L370">
            <v>3.7040000000000002</v>
          </cell>
          <cell r="M370">
            <v>3.8260000000000001</v>
          </cell>
          <cell r="N370">
            <v>3.843</v>
          </cell>
          <cell r="O370">
            <v>3.7330000000000001</v>
          </cell>
          <cell r="P370">
            <v>3.915</v>
          </cell>
          <cell r="Q370">
            <v>3.714</v>
          </cell>
          <cell r="R370">
            <v>3.8919999999999999</v>
          </cell>
          <cell r="S370">
            <v>3.4980000000000002</v>
          </cell>
          <cell r="T370">
            <v>3.2269999999999999</v>
          </cell>
          <cell r="U370">
            <v>3.1280000000000001</v>
          </cell>
          <cell r="V370">
            <v>3.266</v>
          </cell>
          <cell r="W370">
            <v>3.1509999999999998</v>
          </cell>
          <cell r="X370">
            <v>3.327</v>
          </cell>
          <cell r="Y370">
            <v>3.0960000000000001</v>
          </cell>
          <cell r="AA370" t="str">
            <v>SWUCA</v>
          </cell>
        </row>
        <row r="371">
          <cell r="A371" t="str">
            <v>342 / trx 341</v>
          </cell>
          <cell r="B371" t="str">
            <v xml:space="preserve">BARTOW, CITY OF / AIRBASE                 </v>
          </cell>
          <cell r="D371">
            <v>0.59199999999999997</v>
          </cell>
          <cell r="E371">
            <v>0.63700000000000001</v>
          </cell>
          <cell r="F371">
            <v>0.65600000000000003</v>
          </cell>
          <cell r="G371">
            <v>0.58399999999999996</v>
          </cell>
          <cell r="H371">
            <v>0.57299999999999995</v>
          </cell>
          <cell r="I371">
            <v>0.53200000000000003</v>
          </cell>
          <cell r="J371">
            <v>0.23200000000000001</v>
          </cell>
          <cell r="K371">
            <v>0</v>
          </cell>
          <cell r="L371" t="str">
            <v>-</v>
          </cell>
          <cell r="M371" t="str">
            <v>-</v>
          </cell>
          <cell r="N371" t="str">
            <v>-</v>
          </cell>
          <cell r="O371" t="str">
            <v>-</v>
          </cell>
          <cell r="P371" t="str">
            <v>-</v>
          </cell>
          <cell r="Q371" t="str">
            <v>-</v>
          </cell>
          <cell r="R371" t="str">
            <v>-</v>
          </cell>
          <cell r="S371" t="str">
            <v>-</v>
          </cell>
          <cell r="T371" t="str">
            <v>-</v>
          </cell>
          <cell r="U371" t="str">
            <v>-</v>
          </cell>
          <cell r="V371" t="str">
            <v>-</v>
          </cell>
          <cell r="W371" t="str">
            <v>-</v>
          </cell>
          <cell r="X371" t="str">
            <v>-</v>
          </cell>
          <cell r="Y371" t="str">
            <v>-</v>
          </cell>
          <cell r="Z371" t="str">
            <v>-</v>
          </cell>
          <cell r="AA371" t="str">
            <v>SWUCA</v>
          </cell>
        </row>
        <row r="372">
          <cell r="A372">
            <v>494</v>
          </cell>
          <cell r="B372" t="str">
            <v>FLORIDA DEPARTMENT OF CORRECTIONS</v>
          </cell>
          <cell r="D372" t="str">
            <v>-</v>
          </cell>
          <cell r="E372" t="str">
            <v>-</v>
          </cell>
          <cell r="F372" t="str">
            <v>-</v>
          </cell>
          <cell r="G372" t="str">
            <v>-</v>
          </cell>
          <cell r="H372" t="str">
            <v>-</v>
          </cell>
          <cell r="I372" t="str">
            <v>-</v>
          </cell>
          <cell r="J372" t="str">
            <v>-</v>
          </cell>
          <cell r="K372" t="str">
            <v>-</v>
          </cell>
          <cell r="L372">
            <v>0.221</v>
          </cell>
          <cell r="M372">
            <v>0.34100000000000003</v>
          </cell>
          <cell r="N372" t="str">
            <v>-</v>
          </cell>
          <cell r="O372" t="str">
            <v>-</v>
          </cell>
          <cell r="P372" t="str">
            <v>-</v>
          </cell>
          <cell r="Q372" t="str">
            <v>-</v>
          </cell>
          <cell r="R372" t="str">
            <v>-</v>
          </cell>
          <cell r="S372" t="str">
            <v>-</v>
          </cell>
          <cell r="T372" t="str">
            <v>-</v>
          </cell>
          <cell r="U372" t="str">
            <v>-</v>
          </cell>
          <cell r="V372" t="str">
            <v>-</v>
          </cell>
          <cell r="W372" t="str">
            <v>-</v>
          </cell>
          <cell r="X372" t="str">
            <v>-</v>
          </cell>
          <cell r="Y372" t="str">
            <v>-</v>
          </cell>
          <cell r="Z372" t="str">
            <v>-</v>
          </cell>
          <cell r="AA372" t="str">
            <v>SWUCA</v>
          </cell>
        </row>
        <row r="373">
          <cell r="A373">
            <v>645</v>
          </cell>
          <cell r="B373" t="str">
            <v xml:space="preserve">FORT MEADE, CITY OF             </v>
          </cell>
          <cell r="D373">
            <v>1.2090000000000001</v>
          </cell>
          <cell r="E373">
            <v>1.08</v>
          </cell>
          <cell r="F373">
            <v>1.0069999999999999</v>
          </cell>
          <cell r="G373">
            <v>1.008</v>
          </cell>
          <cell r="H373">
            <v>0.97499999999999998</v>
          </cell>
          <cell r="I373">
            <v>0.87</v>
          </cell>
          <cell r="J373">
            <v>0.872</v>
          </cell>
          <cell r="K373">
            <v>0.874</v>
          </cell>
          <cell r="L373">
            <v>0.68200000000000005</v>
          </cell>
          <cell r="M373">
            <v>1.054</v>
          </cell>
          <cell r="N373">
            <v>0.747</v>
          </cell>
          <cell r="O373">
            <v>0.83499999999999996</v>
          </cell>
          <cell r="P373">
            <v>0.874</v>
          </cell>
          <cell r="Q373">
            <v>0.86799999999999999</v>
          </cell>
          <cell r="R373">
            <v>0.89500000000000002</v>
          </cell>
          <cell r="S373">
            <v>0.79500000000000004</v>
          </cell>
          <cell r="T373">
            <v>0.72199999999999998</v>
          </cell>
          <cell r="U373">
            <v>0.64700000000000002</v>
          </cell>
          <cell r="V373">
            <v>0.67700000000000005</v>
          </cell>
          <cell r="W373">
            <v>0.72</v>
          </cell>
          <cell r="X373">
            <v>0.84199999999999997</v>
          </cell>
          <cell r="Y373">
            <v>0.70899999999999996</v>
          </cell>
          <cell r="AA373" t="str">
            <v>SWUCA</v>
          </cell>
        </row>
        <row r="374">
          <cell r="A374">
            <v>1616</v>
          </cell>
          <cell r="B374" t="str">
            <v>LAKE REGION MOBILE HOME OWNERS</v>
          </cell>
          <cell r="D374">
            <v>0.19800000000000001</v>
          </cell>
          <cell r="E374">
            <v>0.17</v>
          </cell>
          <cell r="F374">
            <v>0.154</v>
          </cell>
          <cell r="G374">
            <v>0.19900000000000001</v>
          </cell>
          <cell r="H374">
            <v>0.20599999999999999</v>
          </cell>
          <cell r="I374">
            <v>0.156</v>
          </cell>
          <cell r="J374">
            <v>0.185</v>
          </cell>
          <cell r="K374">
            <v>0.16200000000000001</v>
          </cell>
          <cell r="L374">
            <v>0.129</v>
          </cell>
          <cell r="M374">
            <v>0.106</v>
          </cell>
          <cell r="N374">
            <v>7.9000000000000001E-2</v>
          </cell>
          <cell r="O374">
            <v>8.6999999999999994E-2</v>
          </cell>
          <cell r="P374">
            <v>8.5999999999999993E-2</v>
          </cell>
          <cell r="Q374">
            <v>8.8999999999999996E-2</v>
          </cell>
          <cell r="R374">
            <v>0.09</v>
          </cell>
          <cell r="S374">
            <v>8.1000000000000003E-2</v>
          </cell>
          <cell r="T374">
            <v>8.5999999999999993E-2</v>
          </cell>
          <cell r="U374">
            <v>5.3999999999999999E-2</v>
          </cell>
          <cell r="V374">
            <v>7.9000000000000001E-2</v>
          </cell>
          <cell r="W374">
            <v>7.3999999999999996E-2</v>
          </cell>
          <cell r="X374">
            <v>8.5999999999999993E-2</v>
          </cell>
          <cell r="Y374">
            <v>6.9000000000000006E-2</v>
          </cell>
          <cell r="AA374" t="str">
            <v>SWUCA</v>
          </cell>
        </row>
        <row r="375">
          <cell r="A375">
            <v>1625</v>
          </cell>
          <cell r="B375" t="str">
            <v>FOUR LAKES GOLF CLUB</v>
          </cell>
          <cell r="D375" t="str">
            <v>-</v>
          </cell>
          <cell r="E375" t="str">
            <v>-</v>
          </cell>
          <cell r="F375" t="str">
            <v>-</v>
          </cell>
          <cell r="G375" t="str">
            <v>-</v>
          </cell>
          <cell r="H375" t="str">
            <v>-</v>
          </cell>
          <cell r="I375" t="str">
            <v>-</v>
          </cell>
          <cell r="J375" t="str">
            <v>-</v>
          </cell>
          <cell r="K375" t="str">
            <v>-</v>
          </cell>
          <cell r="L375" t="str">
            <v>-</v>
          </cell>
          <cell r="M375" t="str">
            <v>-</v>
          </cell>
          <cell r="N375" t="str">
            <v>-</v>
          </cell>
          <cell r="O375" t="str">
            <v>-</v>
          </cell>
          <cell r="P375">
            <v>0.126</v>
          </cell>
          <cell r="Q375">
            <v>0.13800000000000001</v>
          </cell>
          <cell r="R375">
            <v>0.22500000000000001</v>
          </cell>
          <cell r="S375">
            <v>0.14599999999999999</v>
          </cell>
          <cell r="T375">
            <v>0.62</v>
          </cell>
          <cell r="U375">
            <v>0.38500000000000001</v>
          </cell>
          <cell r="V375">
            <v>0.249</v>
          </cell>
          <cell r="W375">
            <v>0.27700000000000002</v>
          </cell>
          <cell r="X375">
            <v>0.40899999999999997</v>
          </cell>
          <cell r="Y375">
            <v>0.437</v>
          </cell>
          <cell r="AA375" t="str">
            <v>SWUCA</v>
          </cell>
        </row>
        <row r="376">
          <cell r="A376">
            <v>2083</v>
          </cell>
          <cell r="B376" t="str">
            <v>ALTURAS WATER WORKS</v>
          </cell>
          <cell r="D376">
            <v>3.6999999999999998E-2</v>
          </cell>
          <cell r="E376">
            <v>0.03</v>
          </cell>
          <cell r="F376">
            <v>2.4E-2</v>
          </cell>
          <cell r="G376">
            <v>2.8000000000000001E-2</v>
          </cell>
          <cell r="H376">
            <v>2.4E-2</v>
          </cell>
          <cell r="I376" t="str">
            <v>-</v>
          </cell>
          <cell r="J376" t="str">
            <v>-</v>
          </cell>
          <cell r="K376" t="str">
            <v>-</v>
          </cell>
          <cell r="L376" t="str">
            <v>-</v>
          </cell>
          <cell r="M376" t="str">
            <v>-</v>
          </cell>
          <cell r="N376" t="str">
            <v>-</v>
          </cell>
          <cell r="O376" t="str">
            <v>-</v>
          </cell>
          <cell r="P376" t="str">
            <v>-</v>
          </cell>
          <cell r="Q376" t="str">
            <v>-</v>
          </cell>
          <cell r="R376" t="str">
            <v>-</v>
          </cell>
          <cell r="S376" t="str">
            <v>-</v>
          </cell>
          <cell r="T376" t="str">
            <v>-</v>
          </cell>
          <cell r="U376" t="str">
            <v>-</v>
          </cell>
          <cell r="V376" t="str">
            <v>-</v>
          </cell>
          <cell r="W376" t="str">
            <v>-</v>
          </cell>
          <cell r="X376" t="str">
            <v>-</v>
          </cell>
          <cell r="Y376" t="str">
            <v>-</v>
          </cell>
          <cell r="Z376" t="str">
            <v>-</v>
          </cell>
          <cell r="AA376" t="str">
            <v>SWUCA</v>
          </cell>
        </row>
        <row r="377">
          <cell r="A377">
            <v>2332</v>
          </cell>
          <cell r="B377" t="str">
            <v xml:space="preserve">LAKE HAMILTON, TOWN OF          </v>
          </cell>
          <cell r="D377">
            <v>0.32400000000000001</v>
          </cell>
          <cell r="E377">
            <v>0.34200000000000003</v>
          </cell>
          <cell r="F377">
            <v>0.32200000000000001</v>
          </cell>
          <cell r="G377">
            <v>0.309</v>
          </cell>
          <cell r="H377">
            <v>0.317</v>
          </cell>
          <cell r="I377">
            <v>0.28000000000000003</v>
          </cell>
          <cell r="J377">
            <v>0.30099999999999999</v>
          </cell>
          <cell r="K377">
            <v>0.29499999999999998</v>
          </cell>
          <cell r="L377">
            <v>0.32900000000000001</v>
          </cell>
          <cell r="M377">
            <v>0.28100000000000003</v>
          </cell>
          <cell r="N377">
            <v>0.28399999999999997</v>
          </cell>
          <cell r="O377">
            <v>0.28100000000000003</v>
          </cell>
          <cell r="P377">
            <v>0.30599999999999999</v>
          </cell>
          <cell r="Q377">
            <v>0.32600000000000001</v>
          </cell>
          <cell r="R377">
            <v>0.34699999999999998</v>
          </cell>
          <cell r="S377">
            <v>0.307</v>
          </cell>
          <cell r="T377">
            <v>0.32100000000000001</v>
          </cell>
          <cell r="U377">
            <v>0.34300000000000003</v>
          </cell>
          <cell r="V377">
            <v>0.36599999999999999</v>
          </cell>
          <cell r="W377">
            <v>0.30299999999999999</v>
          </cell>
          <cell r="X377">
            <v>0.309</v>
          </cell>
          <cell r="Y377">
            <v>0.29799999999999999</v>
          </cell>
          <cell r="AA377" t="str">
            <v>SWUCA</v>
          </cell>
        </row>
        <row r="378">
          <cell r="A378">
            <v>2449</v>
          </cell>
          <cell r="B378" t="str">
            <v>SWEETWATER EAST / LAKE HENRY</v>
          </cell>
          <cell r="D378" t="str">
            <v>-</v>
          </cell>
          <cell r="E378" t="str">
            <v>-</v>
          </cell>
          <cell r="F378" t="str">
            <v>-</v>
          </cell>
          <cell r="G378">
            <v>8.4000000000000005E-2</v>
          </cell>
          <cell r="H378">
            <v>8.5000000000000006E-2</v>
          </cell>
          <cell r="I378">
            <v>0.16400000000000001</v>
          </cell>
          <cell r="J378">
            <v>0.14399999999999999</v>
          </cell>
          <cell r="K378">
            <v>2.5000000000000001E-2</v>
          </cell>
          <cell r="L378">
            <v>2.9000000000000001E-2</v>
          </cell>
          <cell r="M378">
            <v>0.18</v>
          </cell>
          <cell r="N378" t="str">
            <v>-</v>
          </cell>
          <cell r="O378" t="str">
            <v>-</v>
          </cell>
          <cell r="P378" t="str">
            <v>-</v>
          </cell>
          <cell r="Q378" t="str">
            <v>-</v>
          </cell>
          <cell r="R378" t="str">
            <v>-</v>
          </cell>
          <cell r="S378" t="str">
            <v>-</v>
          </cell>
          <cell r="T378">
            <v>9.2999999999999999E-2</v>
          </cell>
          <cell r="U378">
            <v>0.154</v>
          </cell>
          <cell r="V378">
            <v>0.11700000000000001</v>
          </cell>
          <cell r="W378">
            <v>0.10199999999999999</v>
          </cell>
          <cell r="X378">
            <v>7.0999999999999994E-2</v>
          </cell>
          <cell r="Y378">
            <v>7.5999999999999998E-2</v>
          </cell>
          <cell r="AA378" t="str">
            <v>SWUCA</v>
          </cell>
        </row>
        <row r="379">
          <cell r="A379" t="str">
            <v>2658 / trx 6624</v>
          </cell>
          <cell r="B379" t="str">
            <v>CITY OF LAKE ALFRED / MARIANNA ACRES</v>
          </cell>
          <cell r="D379" t="str">
            <v>-</v>
          </cell>
          <cell r="E379" t="str">
            <v>-</v>
          </cell>
          <cell r="F379" t="str">
            <v>-</v>
          </cell>
          <cell r="G379" t="str">
            <v>-</v>
          </cell>
          <cell r="H379" t="str">
            <v>-</v>
          </cell>
          <cell r="I379" t="str">
            <v>-</v>
          </cell>
          <cell r="J379" t="str">
            <v>-</v>
          </cell>
          <cell r="K379" t="str">
            <v>-</v>
          </cell>
          <cell r="L379" t="str">
            <v>-</v>
          </cell>
          <cell r="M379" t="str">
            <v>-</v>
          </cell>
          <cell r="N379">
            <v>0.11600000000000001</v>
          </cell>
          <cell r="O379">
            <v>0.11899999999999999</v>
          </cell>
          <cell r="P379">
            <v>0.126</v>
          </cell>
          <cell r="Q379">
            <v>0.13500000000000001</v>
          </cell>
          <cell r="R379">
            <v>0.13</v>
          </cell>
          <cell r="S379">
            <v>7.6999999999999999E-2</v>
          </cell>
          <cell r="T379">
            <v>0.122</v>
          </cell>
          <cell r="U379" t="str">
            <v>-</v>
          </cell>
          <cell r="V379" t="str">
            <v>-</v>
          </cell>
          <cell r="W379" t="str">
            <v>-</v>
          </cell>
          <cell r="X379" t="str">
            <v>-</v>
          </cell>
          <cell r="Y379" t="str">
            <v>-</v>
          </cell>
          <cell r="Z379" t="str">
            <v>-</v>
          </cell>
          <cell r="AA379" t="str">
            <v>SWUCA</v>
          </cell>
        </row>
        <row r="380">
          <cell r="A380">
            <v>3214</v>
          </cell>
          <cell r="B380" t="str">
            <v>SUNRISE WATER COMPANY</v>
          </cell>
          <cell r="D380">
            <v>6.7000000000000004E-2</v>
          </cell>
          <cell r="E380">
            <v>2.5000000000000001E-2</v>
          </cell>
          <cell r="F380">
            <v>6.9000000000000006E-2</v>
          </cell>
          <cell r="G380" t="str">
            <v>-</v>
          </cell>
          <cell r="H380" t="str">
            <v>-</v>
          </cell>
          <cell r="I380" t="str">
            <v>-</v>
          </cell>
          <cell r="J380" t="str">
            <v>-</v>
          </cell>
          <cell r="K380">
            <v>6.6000000000000003E-2</v>
          </cell>
          <cell r="L380" t="str">
            <v>-</v>
          </cell>
          <cell r="M380">
            <v>6.8000000000000005E-2</v>
          </cell>
          <cell r="N380" t="str">
            <v>-</v>
          </cell>
          <cell r="O380" t="str">
            <v>-</v>
          </cell>
          <cell r="P380" t="str">
            <v>-</v>
          </cell>
          <cell r="Q380" t="str">
            <v>-</v>
          </cell>
          <cell r="R380" t="str">
            <v>-</v>
          </cell>
          <cell r="S380" t="str">
            <v>-</v>
          </cell>
          <cell r="T380" t="str">
            <v>-</v>
          </cell>
          <cell r="U380" t="str">
            <v>-</v>
          </cell>
          <cell r="V380" t="str">
            <v>-</v>
          </cell>
          <cell r="W380" t="str">
            <v>-</v>
          </cell>
          <cell r="X380" t="str">
            <v>-</v>
          </cell>
          <cell r="Y380" t="str">
            <v>-</v>
          </cell>
          <cell r="Z380" t="str">
            <v>-</v>
          </cell>
          <cell r="AA380" t="str">
            <v>SWUCA</v>
          </cell>
        </row>
        <row r="381">
          <cell r="A381" t="str">
            <v>3215 / trx 6507</v>
          </cell>
          <cell r="B381" t="str">
            <v>POLK COUNTY BOARD</v>
          </cell>
          <cell r="D381">
            <v>4.8000000000000001E-2</v>
          </cell>
          <cell r="E381">
            <v>5.3999999999999999E-2</v>
          </cell>
          <cell r="F381">
            <v>5.8000000000000003E-2</v>
          </cell>
          <cell r="G381">
            <v>6.3E-2</v>
          </cell>
          <cell r="H381">
            <v>6.6000000000000003E-2</v>
          </cell>
          <cell r="I381" t="str">
            <v>-</v>
          </cell>
          <cell r="J381">
            <v>0.127</v>
          </cell>
          <cell r="K381">
            <v>1.0609999999999999</v>
          </cell>
          <cell r="L381" t="str">
            <v>-</v>
          </cell>
          <cell r="M381" t="str">
            <v>-</v>
          </cell>
          <cell r="N381" t="str">
            <v>-</v>
          </cell>
          <cell r="O381" t="str">
            <v>-</v>
          </cell>
          <cell r="P381" t="str">
            <v>-</v>
          </cell>
          <cell r="Q381" t="str">
            <v>-</v>
          </cell>
          <cell r="R381">
            <v>8.8999999999999996E-2</v>
          </cell>
          <cell r="S381" t="str">
            <v>-</v>
          </cell>
          <cell r="T381" t="str">
            <v>-</v>
          </cell>
          <cell r="U381" t="str">
            <v>-</v>
          </cell>
          <cell r="V381" t="str">
            <v>-</v>
          </cell>
          <cell r="W381" t="str">
            <v>-</v>
          </cell>
          <cell r="X381" t="str">
            <v>-</v>
          </cell>
          <cell r="Y381" t="str">
            <v>-</v>
          </cell>
          <cell r="Z381" t="str">
            <v>-</v>
          </cell>
          <cell r="AA381" t="str">
            <v>SWUCA</v>
          </cell>
        </row>
        <row r="382">
          <cell r="A382">
            <v>3415</v>
          </cell>
          <cell r="B382" t="str">
            <v xml:space="preserve">ORCHID SPRINGS DEVELOP. CORP </v>
          </cell>
          <cell r="D382">
            <v>0.152</v>
          </cell>
          <cell r="E382">
            <v>0.126</v>
          </cell>
          <cell r="F382">
            <v>0.14799999999999999</v>
          </cell>
          <cell r="G382">
            <v>0.17399999999999999</v>
          </cell>
          <cell r="H382">
            <v>0.13900000000000001</v>
          </cell>
          <cell r="I382">
            <v>0.13</v>
          </cell>
          <cell r="J382" t="str">
            <v>N/A</v>
          </cell>
          <cell r="K382">
            <v>0.11700000000000001</v>
          </cell>
          <cell r="L382">
            <v>9.9000000000000005E-2</v>
          </cell>
          <cell r="M382">
            <v>9.2999999999999999E-2</v>
          </cell>
          <cell r="N382">
            <v>0.09</v>
          </cell>
          <cell r="O382">
            <v>9.6000000000000002E-2</v>
          </cell>
          <cell r="P382">
            <v>0.1</v>
          </cell>
          <cell r="Q382">
            <v>9.0999999999999998E-2</v>
          </cell>
          <cell r="R382" t="str">
            <v>-</v>
          </cell>
          <cell r="S382">
            <v>8.5999999999999993E-2</v>
          </cell>
          <cell r="T382">
            <v>8.3000000000000004E-2</v>
          </cell>
          <cell r="U382">
            <v>7.6999999999999999E-2</v>
          </cell>
          <cell r="V382">
            <v>8.5000000000000006E-2</v>
          </cell>
          <cell r="W382">
            <v>8.5999999999999993E-2</v>
          </cell>
          <cell r="X382">
            <v>9.7000000000000003E-2</v>
          </cell>
          <cell r="Y382">
            <v>7.0000000000000007E-2</v>
          </cell>
          <cell r="AA382" t="str">
            <v>SWUCA</v>
          </cell>
        </row>
        <row r="383">
          <cell r="A383">
            <v>4005</v>
          </cell>
          <cell r="B383" t="str">
            <v xml:space="preserve">CROOKED LAKE PARK WATER CO INC. </v>
          </cell>
          <cell r="D383">
            <v>0.193</v>
          </cell>
          <cell r="E383">
            <v>0.13700000000000001</v>
          </cell>
          <cell r="F383">
            <v>0.22</v>
          </cell>
          <cell r="G383">
            <v>0.19600000000000001</v>
          </cell>
          <cell r="H383">
            <v>0.19800000000000001</v>
          </cell>
          <cell r="I383">
            <v>0.21099999999999999</v>
          </cell>
          <cell r="J383">
            <v>0.20399999999999999</v>
          </cell>
          <cell r="K383">
            <v>0.224</v>
          </cell>
          <cell r="L383">
            <v>0.156</v>
          </cell>
          <cell r="M383">
            <v>0.192</v>
          </cell>
          <cell r="N383">
            <v>0.24199999999999999</v>
          </cell>
          <cell r="O383">
            <v>0.215</v>
          </cell>
          <cell r="P383">
            <v>0.249</v>
          </cell>
          <cell r="Q383">
            <v>0.253</v>
          </cell>
          <cell r="R383">
            <v>0.36599999999999999</v>
          </cell>
          <cell r="S383">
            <v>0.27700000000000002</v>
          </cell>
          <cell r="T383">
            <v>0.28799999999999998</v>
          </cell>
          <cell r="U383">
            <v>0.24299999999999999</v>
          </cell>
          <cell r="V383">
            <v>0.22</v>
          </cell>
          <cell r="W383">
            <v>0.217</v>
          </cell>
          <cell r="X383">
            <v>0.25900000000000001</v>
          </cell>
          <cell r="Y383">
            <v>0.29199999999999998</v>
          </cell>
          <cell r="AA383" t="str">
            <v>SWUCA</v>
          </cell>
        </row>
        <row r="384">
          <cell r="A384" t="str">
            <v>4279 / trx 4607</v>
          </cell>
          <cell r="B384" t="str">
            <v>WINTER HAVEN / GARDEN GROVE</v>
          </cell>
          <cell r="D384">
            <v>2.7480000000000002</v>
          </cell>
          <cell r="E384">
            <v>3.0779999999999998</v>
          </cell>
          <cell r="F384">
            <v>3.4409999999999998</v>
          </cell>
          <cell r="G384">
            <v>3.407</v>
          </cell>
          <cell r="H384">
            <v>3.3</v>
          </cell>
          <cell r="I384">
            <v>3.07</v>
          </cell>
          <cell r="J384">
            <v>2.7669999999999999</v>
          </cell>
          <cell r="K384">
            <v>3.048</v>
          </cell>
          <cell r="L384">
            <v>2.8839999999999999</v>
          </cell>
          <cell r="M384">
            <v>2.964</v>
          </cell>
          <cell r="N384">
            <v>3.2669999999999999</v>
          </cell>
          <cell r="O384">
            <v>3.64</v>
          </cell>
          <cell r="P384">
            <v>3.4950000000000001</v>
          </cell>
          <cell r="Q384">
            <v>3.2570000000000001</v>
          </cell>
          <cell r="R384">
            <v>3.6629999999999998</v>
          </cell>
          <cell r="S384">
            <v>2.835</v>
          </cell>
          <cell r="T384">
            <v>3.5430000000000001</v>
          </cell>
          <cell r="U384">
            <v>3.2229999999999999</v>
          </cell>
          <cell r="V384">
            <v>2.7269999999999999</v>
          </cell>
          <cell r="W384" t="str">
            <v>-</v>
          </cell>
          <cell r="X384" t="str">
            <v>-</v>
          </cell>
          <cell r="Y384" t="str">
            <v>-</v>
          </cell>
          <cell r="Z384" t="str">
            <v>-</v>
          </cell>
          <cell r="AA384" t="str">
            <v>SWUCA</v>
          </cell>
        </row>
        <row r="385">
          <cell r="A385">
            <v>4441</v>
          </cell>
          <cell r="B385" t="str">
            <v>WILDER CORPORATION OF DELAWARE</v>
          </cell>
          <cell r="D385" t="str">
            <v>-</v>
          </cell>
          <cell r="E385" t="str">
            <v>-</v>
          </cell>
          <cell r="F385" t="str">
            <v>-</v>
          </cell>
          <cell r="G385" t="str">
            <v>-</v>
          </cell>
          <cell r="H385" t="str">
            <v>-</v>
          </cell>
          <cell r="I385" t="str">
            <v>-</v>
          </cell>
          <cell r="J385">
            <v>0.03</v>
          </cell>
          <cell r="K385">
            <v>1.6E-2</v>
          </cell>
          <cell r="L385" t="str">
            <v>-</v>
          </cell>
          <cell r="M385" t="str">
            <v>-</v>
          </cell>
          <cell r="N385" t="str">
            <v>-</v>
          </cell>
          <cell r="O385" t="str">
            <v>-</v>
          </cell>
          <cell r="P385" t="str">
            <v>-</v>
          </cell>
          <cell r="Q385" t="str">
            <v>-</v>
          </cell>
          <cell r="R385" t="str">
            <v>-</v>
          </cell>
          <cell r="S385" t="str">
            <v>-</v>
          </cell>
          <cell r="T385" t="str">
            <v>-</v>
          </cell>
          <cell r="U385" t="str">
            <v>-</v>
          </cell>
          <cell r="V385" t="str">
            <v>-</v>
          </cell>
          <cell r="W385" t="str">
            <v>-</v>
          </cell>
          <cell r="X385" t="str">
            <v>-</v>
          </cell>
          <cell r="Y385" t="str">
            <v>-</v>
          </cell>
          <cell r="Z385" t="str">
            <v>-</v>
          </cell>
          <cell r="AA385" t="str">
            <v>SWUCA</v>
          </cell>
        </row>
        <row r="386">
          <cell r="A386">
            <v>4479</v>
          </cell>
          <cell r="B386" t="str">
            <v>VALHALLA HOMEOWNERS</v>
          </cell>
          <cell r="D386" t="str">
            <v>-</v>
          </cell>
          <cell r="E386" t="str">
            <v>-</v>
          </cell>
          <cell r="F386">
            <v>0.02</v>
          </cell>
          <cell r="G386" t="str">
            <v>-</v>
          </cell>
          <cell r="H386" t="str">
            <v>-</v>
          </cell>
          <cell r="I386" t="str">
            <v>-</v>
          </cell>
          <cell r="J386" t="str">
            <v>-</v>
          </cell>
          <cell r="K386" t="str">
            <v>-</v>
          </cell>
          <cell r="L386" t="str">
            <v>-</v>
          </cell>
          <cell r="M386">
            <v>7.2999999999999995E-2</v>
          </cell>
          <cell r="N386" t="str">
            <v>-</v>
          </cell>
          <cell r="O386" t="str">
            <v>-</v>
          </cell>
          <cell r="P386" t="str">
            <v>-</v>
          </cell>
          <cell r="Q386" t="str">
            <v>-</v>
          </cell>
          <cell r="R386" t="str">
            <v>-</v>
          </cell>
          <cell r="S386" t="str">
            <v>-</v>
          </cell>
          <cell r="T386" t="str">
            <v>-</v>
          </cell>
          <cell r="U386" t="str">
            <v>-</v>
          </cell>
          <cell r="V386" t="str">
            <v>-</v>
          </cell>
          <cell r="W386" t="str">
            <v>-</v>
          </cell>
          <cell r="X386" t="str">
            <v>-</v>
          </cell>
          <cell r="Y386" t="str">
            <v>-</v>
          </cell>
          <cell r="Z386" t="str">
            <v>-</v>
          </cell>
          <cell r="AA386" t="str">
            <v>SWUCA</v>
          </cell>
        </row>
        <row r="387">
          <cell r="A387">
            <v>4607</v>
          </cell>
          <cell r="B387" t="str">
            <v xml:space="preserve">WINTER HAVEN, CITY OF           </v>
          </cell>
          <cell r="D387">
            <v>6.8940000000000001</v>
          </cell>
          <cell r="E387">
            <v>6.9649999999999999</v>
          </cell>
          <cell r="F387">
            <v>7.2960000000000003</v>
          </cell>
          <cell r="G387">
            <v>7.4109999999999996</v>
          </cell>
          <cell r="H387">
            <v>7.3520000000000003</v>
          </cell>
          <cell r="I387">
            <v>8.6440000000000001</v>
          </cell>
          <cell r="J387">
            <v>6.2549999999999999</v>
          </cell>
          <cell r="K387">
            <v>6.1639999999999997</v>
          </cell>
          <cell r="L387">
            <v>5.8979999999999997</v>
          </cell>
          <cell r="M387">
            <v>6.1440000000000001</v>
          </cell>
          <cell r="N387">
            <v>6.2690000000000001</v>
          </cell>
          <cell r="O387">
            <v>6.8419999999999996</v>
          </cell>
          <cell r="P387">
            <v>6.6</v>
          </cell>
          <cell r="Q387">
            <v>6.1929999999999996</v>
          </cell>
          <cell r="R387">
            <v>6.9119999999999999</v>
          </cell>
          <cell r="S387">
            <v>6.75</v>
          </cell>
          <cell r="T387">
            <v>5.867</v>
          </cell>
          <cell r="U387">
            <v>5.9880000000000004</v>
          </cell>
          <cell r="V387">
            <v>6.734</v>
          </cell>
          <cell r="W387">
            <v>9.7880000000000003</v>
          </cell>
          <cell r="X387">
            <v>10.71</v>
          </cell>
          <cell r="Y387">
            <v>10.497</v>
          </cell>
          <cell r="AA387" t="str">
            <v>SWUCA</v>
          </cell>
        </row>
        <row r="388">
          <cell r="A388">
            <v>4658</v>
          </cell>
          <cell r="B388" t="str">
            <v xml:space="preserve">LAKE WALES, CITY OF             </v>
          </cell>
          <cell r="D388">
            <v>3.665</v>
          </cell>
          <cell r="E388">
            <v>3.7509999999999999</v>
          </cell>
          <cell r="F388">
            <v>4.1669999999999998</v>
          </cell>
          <cell r="G388">
            <v>3.9990000000000001</v>
          </cell>
          <cell r="H388">
            <v>3.7149999999999999</v>
          </cell>
          <cell r="I388">
            <v>3.149</v>
          </cell>
          <cell r="J388">
            <v>2.9940000000000002</v>
          </cell>
          <cell r="K388">
            <v>2.7</v>
          </cell>
          <cell r="L388">
            <v>2.59</v>
          </cell>
          <cell r="M388">
            <v>2.6320000000000001</v>
          </cell>
          <cell r="N388">
            <v>2.5939999999999999</v>
          </cell>
          <cell r="O388">
            <v>2.7280000000000002</v>
          </cell>
          <cell r="P388">
            <v>2.8969999999999998</v>
          </cell>
          <cell r="Q388">
            <v>2.8170000000000002</v>
          </cell>
          <cell r="R388">
            <v>2.88</v>
          </cell>
          <cell r="S388">
            <v>2.6040000000000001</v>
          </cell>
          <cell r="T388">
            <v>2.6589999999999998</v>
          </cell>
          <cell r="U388">
            <v>2.573</v>
          </cell>
          <cell r="V388">
            <v>2.7650000000000001</v>
          </cell>
          <cell r="W388">
            <v>2.5720000000000001</v>
          </cell>
          <cell r="X388">
            <v>2.5609999999999999</v>
          </cell>
          <cell r="Y388">
            <v>3.0459999999999998</v>
          </cell>
          <cell r="AA388" t="str">
            <v>SWUCA</v>
          </cell>
        </row>
        <row r="389">
          <cell r="A389">
            <v>4912</v>
          </cell>
          <cell r="B389" t="str">
            <v>LAKELAND, CITY OF</v>
          </cell>
          <cell r="D389">
            <v>23.709</v>
          </cell>
          <cell r="E389">
            <v>23.718</v>
          </cell>
          <cell r="F389">
            <v>24.17</v>
          </cell>
          <cell r="G389">
            <v>24.135999999999999</v>
          </cell>
          <cell r="H389">
            <v>24.372</v>
          </cell>
          <cell r="I389">
            <v>21.78</v>
          </cell>
          <cell r="J389">
            <v>22.847999999999999</v>
          </cell>
          <cell r="K389">
            <v>24.484000000000002</v>
          </cell>
          <cell r="L389">
            <v>20.651</v>
          </cell>
          <cell r="M389">
            <v>19.715</v>
          </cell>
          <cell r="N389">
            <v>22.338000000000001</v>
          </cell>
          <cell r="O389">
            <v>23.919</v>
          </cell>
          <cell r="P389">
            <v>24.283000000000001</v>
          </cell>
          <cell r="Q389">
            <v>24.210999999999999</v>
          </cell>
          <cell r="R389">
            <v>25.523</v>
          </cell>
          <cell r="S389">
            <v>23.634</v>
          </cell>
          <cell r="T389">
            <v>23.981999999999999</v>
          </cell>
          <cell r="U389">
            <v>21.350999999999999</v>
          </cell>
          <cell r="V389">
            <v>22.783999999999999</v>
          </cell>
          <cell r="W389">
            <v>23.535</v>
          </cell>
          <cell r="X389">
            <v>25.280999999999999</v>
          </cell>
          <cell r="Y389">
            <v>23.975000000000001</v>
          </cell>
          <cell r="AA389" t="str">
            <v>SWUCA</v>
          </cell>
        </row>
        <row r="390">
          <cell r="A390">
            <v>5251</v>
          </cell>
          <cell r="B390" t="str">
            <v>SPORTS SHINKO (FLA) / GRENELEFE</v>
          </cell>
          <cell r="D390">
            <v>0.70299999999999996</v>
          </cell>
          <cell r="E390">
            <v>0.76500000000000001</v>
          </cell>
          <cell r="F390">
            <v>0.71399999999999997</v>
          </cell>
          <cell r="G390">
            <v>3.1789999999999998</v>
          </cell>
          <cell r="H390">
            <v>3.0510000000000002</v>
          </cell>
          <cell r="I390">
            <v>2.863</v>
          </cell>
          <cell r="J390">
            <v>2.9950000000000001</v>
          </cell>
          <cell r="K390">
            <v>2.7919999999999998</v>
          </cell>
          <cell r="L390">
            <v>0.85499999999999998</v>
          </cell>
          <cell r="M390">
            <v>2.1120000000000001</v>
          </cell>
          <cell r="N390">
            <v>2.3650000000000002</v>
          </cell>
          <cell r="O390">
            <v>1.4490000000000001</v>
          </cell>
          <cell r="P390">
            <v>2</v>
          </cell>
          <cell r="Q390">
            <v>2.2320000000000002</v>
          </cell>
          <cell r="R390">
            <v>1.819</v>
          </cell>
          <cell r="S390">
            <v>0.97199999999999998</v>
          </cell>
          <cell r="T390">
            <v>0.93799999999999994</v>
          </cell>
          <cell r="U390">
            <v>0.751</v>
          </cell>
          <cell r="V390">
            <v>0.72799999999999998</v>
          </cell>
          <cell r="W390">
            <v>0.85799999999999998</v>
          </cell>
          <cell r="X390">
            <v>1.077</v>
          </cell>
          <cell r="Y390">
            <v>0.82399999999999995</v>
          </cell>
          <cell r="AA390" t="str">
            <v>SWUCA</v>
          </cell>
        </row>
        <row r="391">
          <cell r="A391" t="str">
            <v>5471 / trx 6509</v>
          </cell>
          <cell r="B391" t="str">
            <v>POLK CO. / LOMA LINDA (NERUSA)</v>
          </cell>
          <cell r="D391" t="str">
            <v>-</v>
          </cell>
          <cell r="E391" t="str">
            <v>-</v>
          </cell>
          <cell r="F391" t="str">
            <v>-</v>
          </cell>
          <cell r="G391" t="str">
            <v>-</v>
          </cell>
          <cell r="H391" t="str">
            <v>-</v>
          </cell>
          <cell r="I391" t="str">
            <v>-</v>
          </cell>
          <cell r="J391" t="str">
            <v>-</v>
          </cell>
          <cell r="K391" t="str">
            <v>-</v>
          </cell>
          <cell r="L391" t="str">
            <v>-</v>
          </cell>
          <cell r="M391" t="str">
            <v>-</v>
          </cell>
          <cell r="N391">
            <v>0.79600000000000004</v>
          </cell>
          <cell r="O391">
            <v>0.71699999999999997</v>
          </cell>
          <cell r="P391">
            <v>0.66400000000000003</v>
          </cell>
          <cell r="Q391">
            <v>0.71599999999999997</v>
          </cell>
          <cell r="R391">
            <v>0</v>
          </cell>
          <cell r="S391" t="str">
            <v>-</v>
          </cell>
          <cell r="T391" t="str">
            <v>-</v>
          </cell>
          <cell r="U391" t="str">
            <v>-</v>
          </cell>
          <cell r="V391" t="str">
            <v>-</v>
          </cell>
          <cell r="W391" t="str">
            <v>-</v>
          </cell>
          <cell r="X391" t="str">
            <v>-</v>
          </cell>
          <cell r="Y391" t="str">
            <v>-</v>
          </cell>
          <cell r="Z391" t="str">
            <v>-</v>
          </cell>
          <cell r="AA391" t="str">
            <v>SWUCA</v>
          </cell>
        </row>
        <row r="392">
          <cell r="A392">
            <v>5750</v>
          </cell>
          <cell r="B392" t="str">
            <v xml:space="preserve">DAVENPORT, CITY OF              </v>
          </cell>
          <cell r="D392">
            <v>0.52</v>
          </cell>
          <cell r="E392">
            <v>0.53200000000000003</v>
          </cell>
          <cell r="F392">
            <v>0.55200000000000005</v>
          </cell>
          <cell r="G392">
            <v>0.54500000000000004</v>
          </cell>
          <cell r="H392">
            <v>0.498</v>
          </cell>
          <cell r="I392">
            <v>0.44500000000000001</v>
          </cell>
          <cell r="J392">
            <v>0.52300000000000002</v>
          </cell>
          <cell r="K392">
            <v>0.57099999999999995</v>
          </cell>
          <cell r="L392">
            <v>0.54300000000000004</v>
          </cell>
          <cell r="M392">
            <v>0.47199999999999998</v>
          </cell>
          <cell r="N392">
            <v>0.56699999999999995</v>
          </cell>
          <cell r="O392">
            <v>0.51900000000000002</v>
          </cell>
          <cell r="P392">
            <v>0.58599999999999997</v>
          </cell>
          <cell r="Q392">
            <v>0.57499999999999996</v>
          </cell>
          <cell r="R392">
            <v>0.64500000000000002</v>
          </cell>
          <cell r="S392">
            <v>0.56799999999999995</v>
          </cell>
          <cell r="T392">
            <v>0.52</v>
          </cell>
          <cell r="U392">
            <v>0.51400000000000001</v>
          </cell>
          <cell r="V392">
            <v>0.56299999999999994</v>
          </cell>
          <cell r="W392">
            <v>0.46899999999999997</v>
          </cell>
          <cell r="X392">
            <v>0.64100000000000001</v>
          </cell>
          <cell r="Y392">
            <v>0.753</v>
          </cell>
        </row>
        <row r="393">
          <cell r="A393">
            <v>5870</v>
          </cell>
          <cell r="B393" t="str">
            <v xml:space="preserve">FROSTPROOF, CITY OF             </v>
          </cell>
          <cell r="D393">
            <v>1.22</v>
          </cell>
          <cell r="E393">
            <v>1.468</v>
          </cell>
          <cell r="F393">
            <v>1.4570000000000001</v>
          </cell>
          <cell r="G393">
            <v>1.4970000000000001</v>
          </cell>
          <cell r="H393">
            <v>1.5209999999999999</v>
          </cell>
          <cell r="I393">
            <v>1.53</v>
          </cell>
          <cell r="J393">
            <v>1.405</v>
          </cell>
          <cell r="K393">
            <v>1.2589999999999999</v>
          </cell>
          <cell r="L393">
            <v>1.2689999999999999</v>
          </cell>
          <cell r="M393">
            <v>1.3280000000000001</v>
          </cell>
          <cell r="N393">
            <v>1.5389999999999999</v>
          </cell>
          <cell r="O393">
            <v>1.323</v>
          </cell>
          <cell r="P393">
            <v>1.202</v>
          </cell>
          <cell r="Q393">
            <v>1.109</v>
          </cell>
          <cell r="R393">
            <v>1.333</v>
          </cell>
          <cell r="S393">
            <v>1.1100000000000001</v>
          </cell>
          <cell r="T393">
            <v>1.125</v>
          </cell>
          <cell r="U393">
            <v>1.04</v>
          </cell>
          <cell r="V393">
            <v>0.95099999999999996</v>
          </cell>
          <cell r="W393">
            <v>0.754</v>
          </cell>
          <cell r="X393">
            <v>0.89800000000000002</v>
          </cell>
          <cell r="Y393">
            <v>0.72299999999999998</v>
          </cell>
          <cell r="AA393" t="str">
            <v>SWUCA</v>
          </cell>
        </row>
        <row r="394">
          <cell r="A394">
            <v>5893</v>
          </cell>
          <cell r="B394" t="str">
            <v xml:space="preserve">DUNDEE, TOWN OF                 </v>
          </cell>
          <cell r="D394">
            <v>0.65</v>
          </cell>
          <cell r="E394">
            <v>0.57799999999999996</v>
          </cell>
          <cell r="F394">
            <v>0.59599999999999997</v>
          </cell>
          <cell r="G394">
            <v>0.57299999999999995</v>
          </cell>
          <cell r="H394">
            <v>0.58399999999999996</v>
          </cell>
          <cell r="I394">
            <v>0.58499999999999996</v>
          </cell>
          <cell r="J394">
            <v>0.39800000000000002</v>
          </cell>
          <cell r="K394">
            <v>0.41299999999999998</v>
          </cell>
          <cell r="L394">
            <v>0.433</v>
          </cell>
          <cell r="M394">
            <v>0.44600000000000001</v>
          </cell>
          <cell r="N394">
            <v>0.47199999999999998</v>
          </cell>
          <cell r="O394">
            <v>0.502</v>
          </cell>
          <cell r="P394">
            <v>0.56399999999999995</v>
          </cell>
          <cell r="Q394">
            <v>0.61699999999999999</v>
          </cell>
          <cell r="R394">
            <v>0.60799999999999998</v>
          </cell>
          <cell r="S394">
            <v>0.47799999999999998</v>
          </cell>
          <cell r="T394">
            <v>0.49399999999999999</v>
          </cell>
          <cell r="U394">
            <v>0.435</v>
          </cell>
          <cell r="V394">
            <v>0.45700000000000002</v>
          </cell>
          <cell r="W394">
            <v>0.46899999999999997</v>
          </cell>
          <cell r="X394">
            <v>0.63200000000000001</v>
          </cell>
          <cell r="Y394">
            <v>0.56399999999999995</v>
          </cell>
          <cell r="AA394" t="str">
            <v>SWUCA</v>
          </cell>
        </row>
        <row r="395">
          <cell r="A395" t="str">
            <v>5979 / trx 6509</v>
          </cell>
          <cell r="B395" t="str">
            <v>POLK COUNTY / RIDGE UT / EDGE HILL</v>
          </cell>
          <cell r="D395">
            <v>0.105</v>
          </cell>
          <cell r="E395">
            <v>0.11600000000000001</v>
          </cell>
          <cell r="F395">
            <v>0.126</v>
          </cell>
          <cell r="G395">
            <v>0.11600000000000001</v>
          </cell>
          <cell r="H395">
            <v>0.104</v>
          </cell>
          <cell r="I395">
            <v>8.5000000000000006E-2</v>
          </cell>
          <cell r="J395">
            <v>7.2999999999999995E-2</v>
          </cell>
          <cell r="K395">
            <v>0</v>
          </cell>
          <cell r="L395" t="str">
            <v>-</v>
          </cell>
          <cell r="M395" t="str">
            <v>-</v>
          </cell>
          <cell r="N395" t="str">
            <v>-</v>
          </cell>
          <cell r="O395" t="str">
            <v>-</v>
          </cell>
          <cell r="P395" t="str">
            <v>-</v>
          </cell>
          <cell r="Q395" t="str">
            <v>-</v>
          </cell>
          <cell r="R395" t="str">
            <v>-</v>
          </cell>
          <cell r="S395" t="str">
            <v>-</v>
          </cell>
          <cell r="T395" t="str">
            <v>-</v>
          </cell>
          <cell r="U395" t="str">
            <v>-</v>
          </cell>
          <cell r="V395" t="str">
            <v>-</v>
          </cell>
          <cell r="W395" t="str">
            <v>-</v>
          </cell>
          <cell r="X395" t="str">
            <v>-</v>
          </cell>
          <cell r="Y395" t="str">
            <v>-</v>
          </cell>
          <cell r="Z395" t="str">
            <v>-</v>
          </cell>
          <cell r="AA395" t="str">
            <v>SWUCA</v>
          </cell>
        </row>
        <row r="396">
          <cell r="A396" t="str">
            <v>6085 / trx 4607</v>
          </cell>
          <cell r="B396" t="str">
            <v>BROOKHAVEN VILLAGE</v>
          </cell>
          <cell r="D396">
            <v>1.0999999999999999E-2</v>
          </cell>
          <cell r="E396">
            <v>3.0000000000000001E-3</v>
          </cell>
          <cell r="F396" t="str">
            <v>N/A</v>
          </cell>
          <cell r="G396" t="str">
            <v>N/A</v>
          </cell>
          <cell r="H396" t="str">
            <v>-</v>
          </cell>
          <cell r="I396" t="str">
            <v>-</v>
          </cell>
          <cell r="J396" t="str">
            <v>-</v>
          </cell>
          <cell r="K396" t="str">
            <v>-</v>
          </cell>
          <cell r="L396" t="str">
            <v>-</v>
          </cell>
          <cell r="M396" t="str">
            <v>-</v>
          </cell>
          <cell r="N396" t="str">
            <v>-</v>
          </cell>
          <cell r="O396" t="str">
            <v>-</v>
          </cell>
          <cell r="P396" t="str">
            <v>-</v>
          </cell>
          <cell r="Q396" t="str">
            <v>-</v>
          </cell>
          <cell r="R396" t="str">
            <v>-</v>
          </cell>
          <cell r="S396" t="str">
            <v>-</v>
          </cell>
          <cell r="T396" t="str">
            <v>-</v>
          </cell>
          <cell r="U396" t="str">
            <v>-</v>
          </cell>
          <cell r="V396" t="str">
            <v>-</v>
          </cell>
          <cell r="W396" t="str">
            <v>-</v>
          </cell>
          <cell r="X396" t="str">
            <v>-</v>
          </cell>
          <cell r="Y396" t="str">
            <v>-</v>
          </cell>
          <cell r="Z396" t="str">
            <v>-</v>
          </cell>
          <cell r="AA396" t="str">
            <v>SWUCA</v>
          </cell>
        </row>
        <row r="397">
          <cell r="A397" t="str">
            <v>6104 / trx 4279</v>
          </cell>
          <cell r="B397" t="str">
            <v>KINSMEN ENT / ORANGE MANOR / G GROVE</v>
          </cell>
          <cell r="D397" t="str">
            <v>-</v>
          </cell>
          <cell r="E397" t="str">
            <v>-</v>
          </cell>
          <cell r="F397">
            <v>7.8E-2</v>
          </cell>
          <cell r="G397">
            <v>0.03</v>
          </cell>
          <cell r="H397">
            <v>1.4999999999999999E-2</v>
          </cell>
          <cell r="I397">
            <v>0.02</v>
          </cell>
          <cell r="J397">
            <v>3.5999999999999997E-2</v>
          </cell>
          <cell r="K397">
            <v>2.9000000000000001E-2</v>
          </cell>
          <cell r="L397" t="str">
            <v>-</v>
          </cell>
          <cell r="M397" t="str">
            <v>-</v>
          </cell>
          <cell r="N397" t="str">
            <v>-</v>
          </cell>
          <cell r="O397" t="str">
            <v>-</v>
          </cell>
          <cell r="P397" t="str">
            <v>-</v>
          </cell>
          <cell r="Q397" t="str">
            <v>-</v>
          </cell>
          <cell r="R397" t="str">
            <v>-</v>
          </cell>
          <cell r="S397" t="str">
            <v>-</v>
          </cell>
          <cell r="T397" t="str">
            <v>-</v>
          </cell>
          <cell r="U397" t="str">
            <v>-</v>
          </cell>
          <cell r="V397" t="str">
            <v>-</v>
          </cell>
          <cell r="W397" t="str">
            <v>-</v>
          </cell>
          <cell r="X397" t="str">
            <v>-</v>
          </cell>
          <cell r="Y397" t="str">
            <v>-</v>
          </cell>
          <cell r="Z397" t="str">
            <v>-</v>
          </cell>
          <cell r="AA397" t="str">
            <v>SWUCA</v>
          </cell>
        </row>
        <row r="398">
          <cell r="A398">
            <v>6124</v>
          </cell>
          <cell r="B398" t="str">
            <v xml:space="preserve">MULBERRY, CITY OF               </v>
          </cell>
          <cell r="D398">
            <v>0.60699999999999998</v>
          </cell>
          <cell r="E398">
            <v>0.67400000000000004</v>
          </cell>
          <cell r="F398">
            <v>0.78100000000000003</v>
          </cell>
          <cell r="G398">
            <v>0.69499999999999995</v>
          </cell>
          <cell r="H398">
            <v>0.57299999999999995</v>
          </cell>
          <cell r="I398">
            <v>0.55000000000000004</v>
          </cell>
          <cell r="J398">
            <v>0.55100000000000005</v>
          </cell>
          <cell r="K398">
            <v>0.46700000000000003</v>
          </cell>
          <cell r="L398">
            <v>0.41299999999999998</v>
          </cell>
          <cell r="M398">
            <v>0.41499999999999998</v>
          </cell>
          <cell r="N398">
            <v>0.52700000000000002</v>
          </cell>
          <cell r="O398">
            <v>0.46700000000000003</v>
          </cell>
          <cell r="P398">
            <v>0.46200000000000002</v>
          </cell>
          <cell r="Q398">
            <v>0.63200000000000001</v>
          </cell>
          <cell r="R398">
            <v>0.52200000000000002</v>
          </cell>
          <cell r="S398">
            <v>0.47899999999999998</v>
          </cell>
          <cell r="T398">
            <v>0.46300000000000002</v>
          </cell>
          <cell r="U398">
            <v>0.44</v>
          </cell>
          <cell r="V398">
            <v>0.41199999999999998</v>
          </cell>
          <cell r="W398">
            <v>0.41699999999999998</v>
          </cell>
          <cell r="X398">
            <v>0.495</v>
          </cell>
          <cell r="Y398">
            <v>0.438</v>
          </cell>
          <cell r="AA398" t="str">
            <v>SWUCA</v>
          </cell>
        </row>
        <row r="399">
          <cell r="A399">
            <v>6131</v>
          </cell>
          <cell r="B399" t="str">
            <v>COUNTRY OAKS WATER CO.</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cell r="P399" t="str">
            <v>-</v>
          </cell>
          <cell r="Q399" t="str">
            <v>-</v>
          </cell>
          <cell r="R399" t="str">
            <v>-</v>
          </cell>
          <cell r="S399" t="str">
            <v>-</v>
          </cell>
          <cell r="T399" t="str">
            <v>-</v>
          </cell>
          <cell r="U399" t="str">
            <v>-</v>
          </cell>
          <cell r="V399" t="str">
            <v>-</v>
          </cell>
          <cell r="W399" t="str">
            <v>-</v>
          </cell>
          <cell r="X399" t="str">
            <v>-</v>
          </cell>
          <cell r="Y399" t="str">
            <v>-</v>
          </cell>
          <cell r="Z399" t="str">
            <v>-</v>
          </cell>
          <cell r="AA399" t="str">
            <v>SWUCA</v>
          </cell>
        </row>
        <row r="400">
          <cell r="A400">
            <v>6133</v>
          </cell>
          <cell r="B400" t="str">
            <v>LK. PIERCE RANCH. / POLK CO. BD.</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cell r="P400" t="str">
            <v>-</v>
          </cell>
          <cell r="Q400" t="str">
            <v>-</v>
          </cell>
          <cell r="R400" t="str">
            <v>-</v>
          </cell>
          <cell r="S400" t="str">
            <v>-</v>
          </cell>
          <cell r="T400" t="str">
            <v>-</v>
          </cell>
          <cell r="U400" t="str">
            <v>-</v>
          </cell>
          <cell r="V400" t="str">
            <v>-</v>
          </cell>
          <cell r="W400" t="str">
            <v>-</v>
          </cell>
          <cell r="X400" t="str">
            <v>-</v>
          </cell>
          <cell r="Y400" t="str">
            <v>-</v>
          </cell>
          <cell r="Z400" t="str">
            <v>-</v>
          </cell>
          <cell r="AA400" t="str">
            <v>SWUCA</v>
          </cell>
        </row>
        <row r="401">
          <cell r="A401">
            <v>6152</v>
          </cell>
          <cell r="B401" t="str">
            <v>LAKESIDE RANCH INVESTMENT CORP.</v>
          </cell>
          <cell r="D401">
            <v>3.2000000000000001E-2</v>
          </cell>
          <cell r="E401">
            <v>0.03</v>
          </cell>
          <cell r="F401">
            <v>0.03</v>
          </cell>
          <cell r="G401" t="str">
            <v>N/A</v>
          </cell>
          <cell r="H401" t="str">
            <v>-</v>
          </cell>
          <cell r="I401" t="str">
            <v>-</v>
          </cell>
          <cell r="J401" t="str">
            <v>-</v>
          </cell>
          <cell r="K401" t="str">
            <v>-</v>
          </cell>
          <cell r="L401" t="str">
            <v>-</v>
          </cell>
          <cell r="M401" t="str">
            <v>-</v>
          </cell>
          <cell r="N401" t="str">
            <v>-</v>
          </cell>
          <cell r="O401" t="str">
            <v>-</v>
          </cell>
          <cell r="P401" t="str">
            <v>-</v>
          </cell>
          <cell r="Q401" t="str">
            <v>-</v>
          </cell>
          <cell r="R401" t="str">
            <v>-</v>
          </cell>
          <cell r="S401" t="str">
            <v>-</v>
          </cell>
          <cell r="T401" t="str">
            <v>-</v>
          </cell>
          <cell r="U401" t="str">
            <v>-</v>
          </cell>
          <cell r="V401" t="str">
            <v>-</v>
          </cell>
          <cell r="W401" t="str">
            <v>-</v>
          </cell>
          <cell r="X401" t="str">
            <v>-</v>
          </cell>
          <cell r="Y401" t="str">
            <v>-</v>
          </cell>
          <cell r="Z401" t="str">
            <v>-</v>
          </cell>
          <cell r="AA401" t="str">
            <v>SWUCA</v>
          </cell>
        </row>
        <row r="402">
          <cell r="A402">
            <v>6174</v>
          </cell>
          <cell r="B402" t="str">
            <v>SADDLEBAG LAKE OWNERS ASSN. INC.</v>
          </cell>
          <cell r="D402">
            <v>0.19800000000000001</v>
          </cell>
          <cell r="E402">
            <v>0.21199999999999999</v>
          </cell>
          <cell r="F402">
            <v>0.24</v>
          </cell>
          <cell r="G402">
            <v>0.16900000000000001</v>
          </cell>
          <cell r="H402">
            <v>0.105</v>
          </cell>
          <cell r="I402">
            <v>0.107</v>
          </cell>
          <cell r="J402">
            <v>9.4E-2</v>
          </cell>
          <cell r="K402">
            <v>7.5999999999999998E-2</v>
          </cell>
          <cell r="L402">
            <v>8.4000000000000005E-2</v>
          </cell>
          <cell r="M402">
            <v>8.5999999999999993E-2</v>
          </cell>
          <cell r="N402" t="str">
            <v>-</v>
          </cell>
          <cell r="O402" t="str">
            <v>-</v>
          </cell>
          <cell r="P402" t="str">
            <v>-</v>
          </cell>
          <cell r="Q402" t="str">
            <v>-</v>
          </cell>
          <cell r="R402" t="str">
            <v>-</v>
          </cell>
          <cell r="S402" t="str">
            <v>-</v>
          </cell>
          <cell r="T402">
            <v>8.4000000000000005E-2</v>
          </cell>
          <cell r="U402">
            <v>6.9000000000000006E-2</v>
          </cell>
          <cell r="V402">
            <v>8.5999999999999993E-2</v>
          </cell>
          <cell r="W402">
            <v>6.8000000000000005E-2</v>
          </cell>
          <cell r="X402">
            <v>6.6000000000000003E-2</v>
          </cell>
          <cell r="Y402">
            <v>8.3000000000000004E-2</v>
          </cell>
          <cell r="AA402" t="str">
            <v>SWUCA</v>
          </cell>
        </row>
        <row r="403">
          <cell r="A403">
            <v>6308</v>
          </cell>
          <cell r="B403" t="str">
            <v>LA CASA DE LAKE WALES</v>
          </cell>
          <cell r="D403" t="str">
            <v>-</v>
          </cell>
          <cell r="E403" t="str">
            <v>-</v>
          </cell>
          <cell r="F403">
            <v>1.4999999999999999E-2</v>
          </cell>
          <cell r="G403" t="str">
            <v>N/A</v>
          </cell>
          <cell r="H403" t="str">
            <v>-</v>
          </cell>
          <cell r="I403" t="str">
            <v>-</v>
          </cell>
          <cell r="J403" t="str">
            <v>-</v>
          </cell>
          <cell r="K403" t="str">
            <v>-</v>
          </cell>
          <cell r="L403" t="str">
            <v>-</v>
          </cell>
          <cell r="M403" t="str">
            <v>-</v>
          </cell>
          <cell r="N403" t="str">
            <v>-</v>
          </cell>
          <cell r="O403" t="str">
            <v>-</v>
          </cell>
          <cell r="P403" t="str">
            <v>-</v>
          </cell>
          <cell r="Q403" t="str">
            <v>-</v>
          </cell>
          <cell r="R403" t="str">
            <v>-</v>
          </cell>
          <cell r="S403" t="str">
            <v>-</v>
          </cell>
          <cell r="T403" t="str">
            <v>-</v>
          </cell>
          <cell r="U403" t="str">
            <v>-</v>
          </cell>
          <cell r="V403" t="str">
            <v>-</v>
          </cell>
          <cell r="W403" t="str">
            <v>-</v>
          </cell>
          <cell r="X403" t="str">
            <v>-</v>
          </cell>
          <cell r="Y403" t="str">
            <v>-</v>
          </cell>
          <cell r="Z403" t="str">
            <v>-</v>
          </cell>
          <cell r="AA403" t="str">
            <v>SWUCA</v>
          </cell>
        </row>
        <row r="404">
          <cell r="A404">
            <v>6505</v>
          </cell>
          <cell r="B404" t="str">
            <v>POLK CO. / NORTHWEST REGIONAL SA</v>
          </cell>
          <cell r="D404">
            <v>0.91800000000000004</v>
          </cell>
          <cell r="E404">
            <v>1.117</v>
          </cell>
          <cell r="F404">
            <v>1.343</v>
          </cell>
          <cell r="G404">
            <v>1.3660000000000001</v>
          </cell>
          <cell r="H404">
            <v>1.522</v>
          </cell>
          <cell r="I404">
            <v>2.157</v>
          </cell>
          <cell r="J404">
            <v>1.8109999999999999</v>
          </cell>
          <cell r="K404">
            <v>1.6180000000000001</v>
          </cell>
          <cell r="L404">
            <v>6.1719999999999997</v>
          </cell>
          <cell r="M404">
            <v>2.1240000000000001</v>
          </cell>
          <cell r="N404">
            <v>2.5590000000000002</v>
          </cell>
          <cell r="O404">
            <v>2.6680000000000001</v>
          </cell>
          <cell r="P404">
            <v>2.6360000000000001</v>
          </cell>
          <cell r="Q404">
            <v>2.57</v>
          </cell>
          <cell r="R404">
            <v>3.0840000000000001</v>
          </cell>
          <cell r="S404">
            <v>3.246</v>
          </cell>
          <cell r="T404">
            <v>2.8330000000000002</v>
          </cell>
          <cell r="U404">
            <v>2.931</v>
          </cell>
          <cell r="V404">
            <v>3.157</v>
          </cell>
          <cell r="W404">
            <v>3.0409999999999999</v>
          </cell>
          <cell r="X404">
            <v>3.976</v>
          </cell>
          <cell r="Y404">
            <v>3.5779999999999998</v>
          </cell>
          <cell r="AA404" t="str">
            <v>SWUCA</v>
          </cell>
        </row>
        <row r="405">
          <cell r="A405">
            <v>6506</v>
          </cell>
          <cell r="B405" t="str">
            <v>POLK CO. / SOUTHWEST REGIONAL SA</v>
          </cell>
          <cell r="D405">
            <v>0.72099999999999997</v>
          </cell>
          <cell r="E405">
            <v>1.1970000000000001</v>
          </cell>
          <cell r="F405">
            <v>1.2709999999999999</v>
          </cell>
          <cell r="G405">
            <v>1.147</v>
          </cell>
          <cell r="H405">
            <v>1.367</v>
          </cell>
          <cell r="I405">
            <v>1.294</v>
          </cell>
          <cell r="J405">
            <v>1.33</v>
          </cell>
          <cell r="K405">
            <v>1.262</v>
          </cell>
          <cell r="L405" t="str">
            <v>-</v>
          </cell>
          <cell r="M405">
            <v>2.1989999999999998</v>
          </cell>
          <cell r="N405">
            <v>2.2749999999999999</v>
          </cell>
          <cell r="O405">
            <v>2.6120000000000001</v>
          </cell>
          <cell r="P405">
            <v>1.7669999999999999</v>
          </cell>
          <cell r="Q405">
            <v>1.659</v>
          </cell>
          <cell r="R405">
            <v>3.09</v>
          </cell>
          <cell r="S405">
            <v>3.266</v>
          </cell>
          <cell r="T405">
            <v>3.2639999999999998</v>
          </cell>
          <cell r="U405">
            <v>3.2959999999999998</v>
          </cell>
          <cell r="V405">
            <v>3.464</v>
          </cell>
          <cell r="W405">
            <v>3.5179999999999998</v>
          </cell>
          <cell r="X405">
            <v>3.9449999999999998</v>
          </cell>
          <cell r="Y405">
            <v>3.4580000000000002</v>
          </cell>
          <cell r="AA405" t="str">
            <v>SWUCA</v>
          </cell>
        </row>
        <row r="406">
          <cell r="A406">
            <v>6507</v>
          </cell>
          <cell r="B406" t="str">
            <v>POLK CO. / CENTRAL REGIONAL SA</v>
          </cell>
          <cell r="D406">
            <v>0.83399999999999996</v>
          </cell>
          <cell r="E406">
            <v>0.82799999999999996</v>
          </cell>
          <cell r="F406">
            <v>0.90400000000000003</v>
          </cell>
          <cell r="G406">
            <v>1.012</v>
          </cell>
          <cell r="H406">
            <v>1.173</v>
          </cell>
          <cell r="I406">
            <v>1.1399999999999999</v>
          </cell>
          <cell r="J406">
            <v>0.98499999999999999</v>
          </cell>
          <cell r="K406">
            <v>0</v>
          </cell>
          <cell r="L406" t="str">
            <v>-</v>
          </cell>
          <cell r="M406">
            <v>1.4279999999999999</v>
          </cell>
          <cell r="N406">
            <v>1.53</v>
          </cell>
          <cell r="O406">
            <v>1.5189999999999999</v>
          </cell>
          <cell r="P406">
            <v>1.5069999999999999</v>
          </cell>
          <cell r="Q406">
            <v>1.37</v>
          </cell>
          <cell r="R406">
            <v>1.552</v>
          </cell>
          <cell r="S406">
            <v>1.4159999999999999</v>
          </cell>
          <cell r="T406">
            <v>1.5960000000000001</v>
          </cell>
          <cell r="U406">
            <v>1.23</v>
          </cell>
          <cell r="V406">
            <v>1.306</v>
          </cell>
          <cell r="W406">
            <v>1.256</v>
          </cell>
          <cell r="X406">
            <v>1.454</v>
          </cell>
          <cell r="Y406">
            <v>1.1870000000000001</v>
          </cell>
          <cell r="AA406" t="str">
            <v>SWUCA</v>
          </cell>
        </row>
        <row r="407">
          <cell r="A407">
            <v>6508</v>
          </cell>
          <cell r="B407" t="str">
            <v>POLK CO. / SOUTHEAST REGIONAL SA</v>
          </cell>
          <cell r="D407">
            <v>0.59399999999999997</v>
          </cell>
          <cell r="E407">
            <v>0.78600000000000003</v>
          </cell>
          <cell r="F407">
            <v>0.92200000000000004</v>
          </cell>
          <cell r="G407">
            <v>0.91700000000000004</v>
          </cell>
          <cell r="H407">
            <v>0.85599999999999998</v>
          </cell>
          <cell r="I407">
            <v>0.79300000000000004</v>
          </cell>
          <cell r="J407">
            <v>0.73699999999999999</v>
          </cell>
          <cell r="K407">
            <v>1.0980000000000001</v>
          </cell>
          <cell r="L407" t="str">
            <v>-</v>
          </cell>
          <cell r="M407">
            <v>0.42599999999999999</v>
          </cell>
          <cell r="N407">
            <v>0.39600000000000002</v>
          </cell>
          <cell r="O407">
            <v>0.39100000000000001</v>
          </cell>
          <cell r="P407">
            <v>0.41499999999999998</v>
          </cell>
          <cell r="Q407">
            <v>0.42199999999999999</v>
          </cell>
          <cell r="R407">
            <v>0.44500000000000001</v>
          </cell>
          <cell r="S407">
            <v>0.54500000000000004</v>
          </cell>
          <cell r="T407">
            <v>0.55100000000000005</v>
          </cell>
          <cell r="U407">
            <v>0.54</v>
          </cell>
          <cell r="V407">
            <v>0.59199999999999997</v>
          </cell>
          <cell r="W407">
            <v>0.629</v>
          </cell>
          <cell r="X407">
            <v>0.74299999999999999</v>
          </cell>
          <cell r="Y407">
            <v>0.67100000000000004</v>
          </cell>
          <cell r="AA407" t="str">
            <v>SWUCA</v>
          </cell>
        </row>
        <row r="408">
          <cell r="A408">
            <v>6509</v>
          </cell>
          <cell r="B408" t="str">
            <v>POLK CO. / NORTHEAST REGIONAL SA</v>
          </cell>
          <cell r="D408" t="str">
            <v>-</v>
          </cell>
          <cell r="E408" t="str">
            <v>-</v>
          </cell>
          <cell r="F408">
            <v>0.74399999999999999</v>
          </cell>
          <cell r="G408">
            <v>0.59799999999999998</v>
          </cell>
          <cell r="H408">
            <v>0.505</v>
          </cell>
          <cell r="I408">
            <v>0.54300000000000004</v>
          </cell>
          <cell r="J408">
            <v>0.59</v>
          </cell>
          <cell r="K408">
            <v>0.98799999999999999</v>
          </cell>
          <cell r="L408" t="str">
            <v>-</v>
          </cell>
          <cell r="M408" t="str">
            <v>-</v>
          </cell>
          <cell r="N408">
            <v>1.899</v>
          </cell>
          <cell r="O408">
            <v>2.1949999999999998</v>
          </cell>
          <cell r="P408">
            <v>2.6379999999999999</v>
          </cell>
          <cell r="Q408">
            <v>2.9790000000000001</v>
          </cell>
          <cell r="R408">
            <v>4.5369999999999999</v>
          </cell>
          <cell r="S408">
            <v>4.6180000000000003</v>
          </cell>
          <cell r="T408">
            <v>5.3330000000000002</v>
          </cell>
          <cell r="U408">
            <v>5.7080000000000002</v>
          </cell>
          <cell r="V408">
            <v>6.0049999999999999</v>
          </cell>
          <cell r="W408">
            <v>6.1870000000000003</v>
          </cell>
          <cell r="X408">
            <v>6.6280000000000001</v>
          </cell>
          <cell r="Y408">
            <v>5.8659999999999997</v>
          </cell>
          <cell r="AA408" t="str">
            <v>SWUCA</v>
          </cell>
        </row>
        <row r="409">
          <cell r="A409">
            <v>6597</v>
          </cell>
          <cell r="B409" t="str">
            <v>WOOD &amp; ASSOC / TOWERWOOD / G GROVE</v>
          </cell>
          <cell r="D409" t="str">
            <v>-</v>
          </cell>
          <cell r="E409">
            <v>7.0000000000000007E-2</v>
          </cell>
          <cell r="F409">
            <v>9.1999999999999998E-2</v>
          </cell>
          <cell r="G409">
            <v>9.7000000000000003E-2</v>
          </cell>
          <cell r="H409">
            <v>0.09</v>
          </cell>
          <cell r="I409">
            <v>0.26100000000000001</v>
          </cell>
          <cell r="J409">
            <v>5.5E-2</v>
          </cell>
          <cell r="K409">
            <v>5.7000000000000002E-2</v>
          </cell>
          <cell r="L409">
            <v>5.3999999999999999E-2</v>
          </cell>
          <cell r="M409">
            <v>4.8000000000000001E-2</v>
          </cell>
          <cell r="N409" t="str">
            <v>-</v>
          </cell>
          <cell r="O409" t="str">
            <v>-</v>
          </cell>
          <cell r="P409" t="str">
            <v>-</v>
          </cell>
          <cell r="Q409" t="str">
            <v>-</v>
          </cell>
          <cell r="R409" t="str">
            <v>-</v>
          </cell>
          <cell r="S409" t="str">
            <v>-</v>
          </cell>
          <cell r="T409" t="str">
            <v>-</v>
          </cell>
          <cell r="U409" t="str">
            <v>-</v>
          </cell>
          <cell r="V409" t="str">
            <v>-</v>
          </cell>
          <cell r="W409" t="str">
            <v>-</v>
          </cell>
          <cell r="X409" t="str">
            <v>-</v>
          </cell>
          <cell r="Y409" t="str">
            <v>-</v>
          </cell>
          <cell r="Z409" t="str">
            <v>-</v>
          </cell>
          <cell r="AA409" t="str">
            <v>SWUCA</v>
          </cell>
        </row>
        <row r="410">
          <cell r="A410">
            <v>6624</v>
          </cell>
          <cell r="B410" t="str">
            <v xml:space="preserve">LAKE ALFRED, CITY OF            </v>
          </cell>
          <cell r="D410">
            <v>0.57299999999999995</v>
          </cell>
          <cell r="E410">
            <v>0.61599999999999999</v>
          </cell>
          <cell r="F410">
            <v>0.63200000000000001</v>
          </cell>
          <cell r="G410">
            <v>0.68700000000000006</v>
          </cell>
          <cell r="H410">
            <v>0.58499999999999996</v>
          </cell>
          <cell r="I410">
            <v>0.59399999999999997</v>
          </cell>
          <cell r="J410">
            <v>0.61099999999999999</v>
          </cell>
          <cell r="K410">
            <v>0.53500000000000003</v>
          </cell>
          <cell r="L410">
            <v>0.52700000000000002</v>
          </cell>
          <cell r="M410">
            <v>0.67300000000000004</v>
          </cell>
          <cell r="N410">
            <v>0.73099999999999998</v>
          </cell>
          <cell r="O410">
            <v>0.65</v>
          </cell>
          <cell r="P410">
            <v>0.73199999999999998</v>
          </cell>
          <cell r="Q410">
            <v>0.66700000000000004</v>
          </cell>
          <cell r="R410">
            <v>0.65600000000000003</v>
          </cell>
          <cell r="S410">
            <v>0.65300000000000002</v>
          </cell>
          <cell r="T410">
            <v>0.60799999999999998</v>
          </cell>
          <cell r="U410">
            <v>0.69199999999999995</v>
          </cell>
          <cell r="V410">
            <v>0.71599999999999997</v>
          </cell>
          <cell r="W410">
            <v>0.77700000000000002</v>
          </cell>
          <cell r="X410">
            <v>0.98799999999999999</v>
          </cell>
          <cell r="Y410">
            <v>0.91800000000000004</v>
          </cell>
          <cell r="AA410" t="str">
            <v>SWUCA</v>
          </cell>
        </row>
        <row r="411">
          <cell r="A411" t="str">
            <v>6822 / trx 6507</v>
          </cell>
          <cell r="B411" t="str">
            <v>POLK CO BOCC / WOLF RUN</v>
          </cell>
          <cell r="D411">
            <v>1.6E-2</v>
          </cell>
          <cell r="E411">
            <v>1.7000000000000001E-2</v>
          </cell>
          <cell r="F411">
            <v>0.02</v>
          </cell>
          <cell r="G411">
            <v>2.7E-2</v>
          </cell>
          <cell r="H411">
            <v>1.4999999999999999E-2</v>
          </cell>
          <cell r="I411">
            <v>4.0000000000000001E-3</v>
          </cell>
          <cell r="J411">
            <v>6.0000000000000001E-3</v>
          </cell>
          <cell r="K411">
            <v>0</v>
          </cell>
          <cell r="L411" t="str">
            <v>-</v>
          </cell>
          <cell r="M411" t="str">
            <v>-</v>
          </cell>
          <cell r="N411" t="str">
            <v>-</v>
          </cell>
          <cell r="O411" t="str">
            <v>-</v>
          </cell>
          <cell r="P411" t="str">
            <v>-</v>
          </cell>
          <cell r="Q411" t="str">
            <v>-</v>
          </cell>
          <cell r="R411" t="str">
            <v>-</v>
          </cell>
          <cell r="S411" t="str">
            <v>-</v>
          </cell>
          <cell r="T411" t="str">
            <v>-</v>
          </cell>
          <cell r="U411" t="str">
            <v>-</v>
          </cell>
          <cell r="V411" t="str">
            <v>-</v>
          </cell>
          <cell r="W411" t="str">
            <v>-</v>
          </cell>
          <cell r="X411" t="str">
            <v>-</v>
          </cell>
          <cell r="Y411" t="str">
            <v>-</v>
          </cell>
          <cell r="Z411" t="str">
            <v>-</v>
          </cell>
          <cell r="AA411" t="str">
            <v>SWUCA</v>
          </cell>
        </row>
        <row r="412">
          <cell r="A412">
            <v>6893</v>
          </cell>
          <cell r="B412" t="str">
            <v>SUNCO PROPERTIES / HIDDEN COVE</v>
          </cell>
          <cell r="D412">
            <v>2.7E-2</v>
          </cell>
          <cell r="E412">
            <v>2.5000000000000001E-2</v>
          </cell>
          <cell r="F412">
            <v>2.5000000000000001E-2</v>
          </cell>
          <cell r="G412" t="str">
            <v>-</v>
          </cell>
          <cell r="H412" t="str">
            <v>-</v>
          </cell>
          <cell r="I412" t="str">
            <v>-</v>
          </cell>
          <cell r="J412" t="str">
            <v>-</v>
          </cell>
          <cell r="K412" t="str">
            <v>-</v>
          </cell>
          <cell r="L412" t="str">
            <v>-</v>
          </cell>
          <cell r="M412" t="str">
            <v>-</v>
          </cell>
          <cell r="N412" t="str">
            <v>-</v>
          </cell>
          <cell r="O412" t="str">
            <v>-</v>
          </cell>
          <cell r="P412" t="str">
            <v>-</v>
          </cell>
          <cell r="Q412" t="str">
            <v>-</v>
          </cell>
          <cell r="R412" t="str">
            <v>-</v>
          </cell>
          <cell r="S412" t="str">
            <v>-</v>
          </cell>
          <cell r="T412" t="str">
            <v>-</v>
          </cell>
          <cell r="U412" t="str">
            <v>-</v>
          </cell>
          <cell r="V412" t="str">
            <v>-</v>
          </cell>
          <cell r="W412" t="str">
            <v>-</v>
          </cell>
          <cell r="X412" t="str">
            <v>-</v>
          </cell>
          <cell r="Y412" t="str">
            <v>-</v>
          </cell>
          <cell r="Z412" t="str">
            <v>-</v>
          </cell>
          <cell r="AA412" t="str">
            <v>SWUCA</v>
          </cell>
        </row>
        <row r="413">
          <cell r="A413">
            <v>6920</v>
          </cell>
          <cell r="B413" t="str">
            <v xml:space="preserve">EAGLE LAKE, CITY OF             </v>
          </cell>
          <cell r="D413">
            <v>0.29599999999999999</v>
          </cell>
          <cell r="E413">
            <v>0.315</v>
          </cell>
          <cell r="F413">
            <v>0.29399999999999998</v>
          </cell>
          <cell r="G413">
            <v>0.26300000000000001</v>
          </cell>
          <cell r="H413">
            <v>0.28899999999999998</v>
          </cell>
          <cell r="I413">
            <v>0.248</v>
          </cell>
          <cell r="J413">
            <v>0.26</v>
          </cell>
          <cell r="K413">
            <v>0.26</v>
          </cell>
          <cell r="L413">
            <v>0.311</v>
          </cell>
          <cell r="M413">
            <v>0.23599999999999999</v>
          </cell>
          <cell r="N413">
            <v>0.28299999999999997</v>
          </cell>
          <cell r="O413">
            <v>0.25600000000000001</v>
          </cell>
          <cell r="P413">
            <v>0.27900000000000003</v>
          </cell>
          <cell r="Q413">
            <v>0.26</v>
          </cell>
          <cell r="R413">
            <v>0.26900000000000002</v>
          </cell>
          <cell r="S413">
            <v>0.251</v>
          </cell>
          <cell r="T413">
            <v>0.27600000000000002</v>
          </cell>
          <cell r="U413">
            <v>0.26</v>
          </cell>
          <cell r="V413">
            <v>0.29499999999999998</v>
          </cell>
          <cell r="W413">
            <v>0.22500000000000001</v>
          </cell>
          <cell r="X413">
            <v>0.28499999999999998</v>
          </cell>
          <cell r="Y413">
            <v>0.249</v>
          </cell>
          <cell r="AA413" t="str">
            <v>SWUCA</v>
          </cell>
        </row>
        <row r="414">
          <cell r="A414" t="str">
            <v>7026 / trx 6508</v>
          </cell>
          <cell r="B414" t="str">
            <v>POLK CO BOCC / SUNRAY</v>
          </cell>
          <cell r="D414">
            <v>7.9000000000000001E-2</v>
          </cell>
          <cell r="E414">
            <v>8.5000000000000006E-2</v>
          </cell>
          <cell r="F414">
            <v>9.2999999999999999E-2</v>
          </cell>
          <cell r="G414">
            <v>9.9000000000000005E-2</v>
          </cell>
          <cell r="H414">
            <v>9.7000000000000003E-2</v>
          </cell>
          <cell r="I414">
            <v>6.0999999999999999E-2</v>
          </cell>
          <cell r="J414">
            <v>5.3999999999999999E-2</v>
          </cell>
          <cell r="K414">
            <v>0.06</v>
          </cell>
          <cell r="L414" t="str">
            <v>-</v>
          </cell>
          <cell r="M414" t="str">
            <v>-</v>
          </cell>
          <cell r="N414" t="str">
            <v>-</v>
          </cell>
          <cell r="O414" t="str">
            <v>-</v>
          </cell>
          <cell r="P414" t="str">
            <v>-</v>
          </cell>
          <cell r="Q414" t="str">
            <v>-</v>
          </cell>
          <cell r="R414" t="str">
            <v>-</v>
          </cell>
          <cell r="S414" t="str">
            <v>-</v>
          </cell>
          <cell r="T414" t="str">
            <v>-</v>
          </cell>
          <cell r="U414" t="str">
            <v>-</v>
          </cell>
          <cell r="V414" t="str">
            <v>-</v>
          </cell>
          <cell r="W414" t="str">
            <v>-</v>
          </cell>
          <cell r="X414" t="str">
            <v>-</v>
          </cell>
          <cell r="Y414" t="str">
            <v>-</v>
          </cell>
          <cell r="Z414" t="str">
            <v>-</v>
          </cell>
          <cell r="AA414" t="str">
            <v>SWUCA</v>
          </cell>
        </row>
        <row r="415">
          <cell r="A415">
            <v>7119</v>
          </cell>
          <cell r="B415" t="str">
            <v xml:space="preserve">AUBURNDALE, CITY OF             </v>
          </cell>
          <cell r="D415">
            <v>2.1709999999999998</v>
          </cell>
          <cell r="E415">
            <v>2.161</v>
          </cell>
          <cell r="F415">
            <v>2.4169999999999998</v>
          </cell>
          <cell r="G415">
            <v>2.3359999999999999</v>
          </cell>
          <cell r="H415">
            <v>2.2829999999999999</v>
          </cell>
          <cell r="I415">
            <v>2.2759999999999998</v>
          </cell>
          <cell r="J415">
            <v>2.2160000000000002</v>
          </cell>
          <cell r="K415">
            <v>2.282</v>
          </cell>
          <cell r="L415">
            <v>2.2370000000000001</v>
          </cell>
          <cell r="M415">
            <v>2.4870000000000001</v>
          </cell>
          <cell r="N415">
            <v>2.6819999999999999</v>
          </cell>
          <cell r="O415">
            <v>2.9220000000000002</v>
          </cell>
          <cell r="P415">
            <v>3.258</v>
          </cell>
          <cell r="Q415">
            <v>3.3490000000000002</v>
          </cell>
          <cell r="R415">
            <v>3.661</v>
          </cell>
          <cell r="S415">
            <v>3.0859999999999999</v>
          </cell>
          <cell r="T415">
            <v>3.0979999999999999</v>
          </cell>
          <cell r="U415">
            <v>3.363</v>
          </cell>
          <cell r="V415">
            <v>3.5609999999999999</v>
          </cell>
          <cell r="W415">
            <v>3.75</v>
          </cell>
          <cell r="X415">
            <v>4.6710000000000003</v>
          </cell>
          <cell r="Y415">
            <v>4.5720000000000001</v>
          </cell>
          <cell r="AA415" t="str">
            <v>SWUCA</v>
          </cell>
        </row>
        <row r="416">
          <cell r="A416" t="str">
            <v>7157 / trx 6506</v>
          </cell>
          <cell r="B416" t="str">
            <v>POLK CO BOCC / WILLOWWOODS</v>
          </cell>
          <cell r="D416">
            <v>4.5999999999999999E-2</v>
          </cell>
          <cell r="E416">
            <v>0.05</v>
          </cell>
          <cell r="F416">
            <v>5.3999999999999999E-2</v>
          </cell>
          <cell r="G416">
            <v>6.5000000000000002E-2</v>
          </cell>
          <cell r="H416">
            <v>6.6000000000000003E-2</v>
          </cell>
          <cell r="I416">
            <v>6.9000000000000006E-2</v>
          </cell>
          <cell r="J416">
            <v>6.3E-2</v>
          </cell>
          <cell r="K416">
            <v>6.2E-2</v>
          </cell>
          <cell r="L416" t="str">
            <v>-</v>
          </cell>
          <cell r="M416" t="str">
            <v>-</v>
          </cell>
          <cell r="N416" t="str">
            <v>-</v>
          </cell>
          <cell r="O416" t="str">
            <v>-</v>
          </cell>
          <cell r="P416" t="str">
            <v>-</v>
          </cell>
          <cell r="Q416" t="str">
            <v>-</v>
          </cell>
          <cell r="R416" t="str">
            <v>-</v>
          </cell>
          <cell r="S416" t="str">
            <v>-</v>
          </cell>
          <cell r="T416" t="str">
            <v>-</v>
          </cell>
          <cell r="U416" t="str">
            <v>-</v>
          </cell>
          <cell r="V416" t="str">
            <v>-</v>
          </cell>
          <cell r="W416" t="str">
            <v>-</v>
          </cell>
          <cell r="X416" t="str">
            <v>-</v>
          </cell>
          <cell r="Y416" t="str">
            <v>-</v>
          </cell>
          <cell r="Z416" t="str">
            <v>-</v>
          </cell>
          <cell r="AA416" t="str">
            <v>SWUCA</v>
          </cell>
        </row>
        <row r="417">
          <cell r="A417">
            <v>7187</v>
          </cell>
          <cell r="B417" t="str">
            <v>CENTURY REALTY FUND - CHC VII</v>
          </cell>
          <cell r="D417" t="str">
            <v>-</v>
          </cell>
          <cell r="E417" t="str">
            <v>-</v>
          </cell>
          <cell r="F417">
            <v>0.73599999999999999</v>
          </cell>
          <cell r="G417">
            <v>0.70499999999999996</v>
          </cell>
          <cell r="H417">
            <v>0.66900000000000004</v>
          </cell>
          <cell r="I417" t="str">
            <v>-</v>
          </cell>
          <cell r="J417" t="str">
            <v>-</v>
          </cell>
          <cell r="K417" t="str">
            <v>-</v>
          </cell>
          <cell r="L417">
            <v>0.39800000000000002</v>
          </cell>
          <cell r="M417">
            <v>0.40899999999999997</v>
          </cell>
          <cell r="N417">
            <v>0.44800000000000001</v>
          </cell>
          <cell r="O417">
            <v>0.41599999999999998</v>
          </cell>
          <cell r="P417">
            <v>0.42299999999999999</v>
          </cell>
          <cell r="Q417">
            <v>0.216</v>
          </cell>
          <cell r="R417">
            <v>0.245</v>
          </cell>
          <cell r="S417">
            <v>0.22700000000000001</v>
          </cell>
          <cell r="T417">
            <v>0.52500000000000002</v>
          </cell>
          <cell r="U417">
            <v>0.373</v>
          </cell>
          <cell r="V417">
            <v>0.41299999999999998</v>
          </cell>
          <cell r="W417">
            <v>0.39700000000000002</v>
          </cell>
          <cell r="X417">
            <v>0.376</v>
          </cell>
          <cell r="Y417">
            <v>0.39700000000000002</v>
          </cell>
          <cell r="AA417" t="str">
            <v>SWUCA</v>
          </cell>
        </row>
        <row r="418">
          <cell r="A418">
            <v>7315</v>
          </cell>
          <cell r="B418" t="str">
            <v>ROLLAR, GEORGE / WINTER PARADISE</v>
          </cell>
          <cell r="D418" t="str">
            <v>-</v>
          </cell>
          <cell r="E418">
            <v>1.4999999999999999E-2</v>
          </cell>
          <cell r="F418">
            <v>2.4E-2</v>
          </cell>
          <cell r="G418">
            <v>2.5999999999999999E-2</v>
          </cell>
          <cell r="H418">
            <v>1.6E-2</v>
          </cell>
          <cell r="I418">
            <v>2.5999999999999999E-2</v>
          </cell>
          <cell r="J418">
            <v>3.3000000000000002E-2</v>
          </cell>
          <cell r="K418">
            <v>3.2000000000000001E-2</v>
          </cell>
          <cell r="L418">
            <v>3.5999999999999997E-2</v>
          </cell>
          <cell r="M418" t="str">
            <v>-</v>
          </cell>
          <cell r="N418" t="str">
            <v>-</v>
          </cell>
          <cell r="O418" t="str">
            <v>-</v>
          </cell>
          <cell r="P418" t="str">
            <v>-</v>
          </cell>
          <cell r="Q418" t="str">
            <v>-</v>
          </cell>
          <cell r="R418" t="str">
            <v>-</v>
          </cell>
          <cell r="S418" t="str">
            <v>-</v>
          </cell>
          <cell r="T418" t="str">
            <v>-</v>
          </cell>
          <cell r="U418" t="str">
            <v>-</v>
          </cell>
          <cell r="V418" t="str">
            <v>-</v>
          </cell>
          <cell r="W418" t="str">
            <v>-</v>
          </cell>
          <cell r="X418" t="str">
            <v>-</v>
          </cell>
          <cell r="Y418" t="str">
            <v>-</v>
          </cell>
          <cell r="Z418" t="str">
            <v>-</v>
          </cell>
          <cell r="AA418" t="str">
            <v>SWUCA</v>
          </cell>
        </row>
        <row r="419">
          <cell r="A419">
            <v>7318</v>
          </cell>
          <cell r="B419" t="str">
            <v>POLK CO BOCC / RAINBOW RIDGE</v>
          </cell>
          <cell r="D419">
            <v>2.1000000000000001E-2</v>
          </cell>
          <cell r="E419">
            <v>2.1000000000000001E-2</v>
          </cell>
          <cell r="F419">
            <v>0.03</v>
          </cell>
          <cell r="G419">
            <v>0.03</v>
          </cell>
          <cell r="H419">
            <v>1.4999999999999999E-2</v>
          </cell>
          <cell r="I419">
            <v>1.4E-2</v>
          </cell>
          <cell r="J419">
            <v>1.4999999999999999E-2</v>
          </cell>
          <cell r="K419">
            <v>1.4E-2</v>
          </cell>
          <cell r="L419" t="str">
            <v>-</v>
          </cell>
          <cell r="M419" t="str">
            <v>-</v>
          </cell>
          <cell r="N419" t="str">
            <v>-</v>
          </cell>
          <cell r="O419" t="str">
            <v>-</v>
          </cell>
          <cell r="P419" t="str">
            <v>-</v>
          </cell>
          <cell r="Q419" t="str">
            <v>-</v>
          </cell>
          <cell r="R419" t="str">
            <v>-</v>
          </cell>
          <cell r="S419" t="str">
            <v>-</v>
          </cell>
          <cell r="T419" t="str">
            <v>-</v>
          </cell>
          <cell r="U419" t="str">
            <v>-</v>
          </cell>
          <cell r="V419" t="str">
            <v>-</v>
          </cell>
          <cell r="W419" t="str">
            <v>-</v>
          </cell>
          <cell r="X419" t="str">
            <v>-</v>
          </cell>
          <cell r="Y419" t="str">
            <v>-</v>
          </cell>
          <cell r="Z419" t="str">
            <v>-</v>
          </cell>
          <cell r="AA419" t="str">
            <v>SWUCA</v>
          </cell>
        </row>
        <row r="420">
          <cell r="A420">
            <v>7328</v>
          </cell>
          <cell r="B420" t="str">
            <v>CARE FREE COUNTRY CLUB</v>
          </cell>
          <cell r="D420">
            <v>0.23499999999999999</v>
          </cell>
          <cell r="E420">
            <v>0.106</v>
          </cell>
          <cell r="F420">
            <v>0.1</v>
          </cell>
          <cell r="G420">
            <v>0.219</v>
          </cell>
          <cell r="H420">
            <v>0.20899999999999999</v>
          </cell>
          <cell r="I420">
            <v>0.26700000000000002</v>
          </cell>
          <cell r="J420">
            <v>0.2</v>
          </cell>
          <cell r="K420">
            <v>0.187</v>
          </cell>
          <cell r="L420">
            <v>0.19</v>
          </cell>
          <cell r="M420">
            <v>6.5000000000000002E-2</v>
          </cell>
          <cell r="N420" t="str">
            <v>-</v>
          </cell>
          <cell r="O420" t="str">
            <v>-</v>
          </cell>
          <cell r="P420" t="str">
            <v>-</v>
          </cell>
          <cell r="Q420" t="str">
            <v>-</v>
          </cell>
          <cell r="R420" t="str">
            <v>-</v>
          </cell>
          <cell r="S420" t="str">
            <v>-</v>
          </cell>
          <cell r="T420" t="str">
            <v>-</v>
          </cell>
          <cell r="U420" t="str">
            <v>-</v>
          </cell>
          <cell r="V420" t="str">
            <v>-</v>
          </cell>
          <cell r="W420" t="str">
            <v>-</v>
          </cell>
          <cell r="X420">
            <v>0.13600000000000001</v>
          </cell>
          <cell r="Y420">
            <v>0.113</v>
          </cell>
          <cell r="AA420" t="str">
            <v>SWUCA</v>
          </cell>
        </row>
        <row r="421">
          <cell r="A421">
            <v>7333</v>
          </cell>
          <cell r="B421" t="str">
            <v>MOBILEPARK N.V. / SUNLAKE TERRACE</v>
          </cell>
          <cell r="D421" t="str">
            <v>-</v>
          </cell>
          <cell r="E421" t="str">
            <v>-</v>
          </cell>
          <cell r="F421">
            <v>4.5999999999999999E-2</v>
          </cell>
          <cell r="G421">
            <v>2.5000000000000001E-2</v>
          </cell>
          <cell r="H421">
            <v>4.9000000000000002E-2</v>
          </cell>
          <cell r="I421">
            <v>2.5000000000000001E-2</v>
          </cell>
          <cell r="J421">
            <v>6.0999999999999999E-2</v>
          </cell>
          <cell r="K421">
            <v>3.5000000000000003E-2</v>
          </cell>
          <cell r="L421">
            <v>1.4999999999999999E-2</v>
          </cell>
          <cell r="M421" t="str">
            <v>-</v>
          </cell>
          <cell r="N421" t="str">
            <v>-</v>
          </cell>
          <cell r="O421" t="str">
            <v>-</v>
          </cell>
          <cell r="P421" t="str">
            <v>-</v>
          </cell>
          <cell r="Q421" t="str">
            <v>-</v>
          </cell>
          <cell r="R421" t="str">
            <v>-</v>
          </cell>
          <cell r="S421" t="str">
            <v>-</v>
          </cell>
          <cell r="T421" t="str">
            <v>-</v>
          </cell>
          <cell r="U421" t="str">
            <v>-</v>
          </cell>
          <cell r="V421" t="str">
            <v>-</v>
          </cell>
          <cell r="W421" t="str">
            <v>-</v>
          </cell>
          <cell r="X421" t="str">
            <v>-</v>
          </cell>
          <cell r="Y421" t="str">
            <v>-</v>
          </cell>
          <cell r="Z421" t="str">
            <v>-</v>
          </cell>
          <cell r="AA421" t="str">
            <v>SWUCA</v>
          </cell>
        </row>
        <row r="422">
          <cell r="A422">
            <v>7653</v>
          </cell>
          <cell r="B422" t="str">
            <v>SSU / ORANGE HILL</v>
          </cell>
          <cell r="D422" t="str">
            <v>-</v>
          </cell>
          <cell r="E422" t="str">
            <v>-</v>
          </cell>
          <cell r="F422">
            <v>3.1E-2</v>
          </cell>
          <cell r="G422">
            <v>3.4000000000000002E-2</v>
          </cell>
          <cell r="H422">
            <v>4.2000000000000003E-2</v>
          </cell>
          <cell r="I422" t="str">
            <v>-</v>
          </cell>
          <cell r="J422" t="str">
            <v>-</v>
          </cell>
          <cell r="K422" t="str">
            <v>-</v>
          </cell>
          <cell r="L422" t="str">
            <v>-</v>
          </cell>
          <cell r="M422">
            <v>5.8000000000000003E-2</v>
          </cell>
          <cell r="N422" t="str">
            <v>-</v>
          </cell>
          <cell r="O422" t="str">
            <v>-</v>
          </cell>
          <cell r="P422" t="str">
            <v>-</v>
          </cell>
          <cell r="Q422" t="str">
            <v>-</v>
          </cell>
          <cell r="R422" t="str">
            <v>-</v>
          </cell>
          <cell r="S422" t="str">
            <v>-</v>
          </cell>
          <cell r="T422" t="str">
            <v>-</v>
          </cell>
          <cell r="U422" t="str">
            <v>-</v>
          </cell>
          <cell r="V422" t="str">
            <v>-</v>
          </cell>
          <cell r="W422" t="str">
            <v>-</v>
          </cell>
          <cell r="X422" t="str">
            <v>-</v>
          </cell>
          <cell r="Y422" t="str">
            <v>-</v>
          </cell>
          <cell r="Z422" t="str">
            <v>-</v>
          </cell>
          <cell r="AA422" t="str">
            <v>SWUCA</v>
          </cell>
        </row>
        <row r="423">
          <cell r="A423" t="str">
            <v>7809 / trx 7328</v>
          </cell>
          <cell r="B423" t="str">
            <v>POLK CO BOCC / CAREFREE</v>
          </cell>
          <cell r="D423">
            <v>5.8999999999999997E-2</v>
          </cell>
          <cell r="E423">
            <v>1.6E-2</v>
          </cell>
          <cell r="F423">
            <v>7.2999999999999995E-2</v>
          </cell>
          <cell r="G423" t="str">
            <v>-</v>
          </cell>
          <cell r="H423" t="str">
            <v>-</v>
          </cell>
          <cell r="I423" t="str">
            <v>-</v>
          </cell>
          <cell r="J423" t="str">
            <v>-</v>
          </cell>
          <cell r="K423" t="str">
            <v>-</v>
          </cell>
          <cell r="L423" t="str">
            <v>-</v>
          </cell>
          <cell r="M423" t="str">
            <v>-</v>
          </cell>
          <cell r="N423" t="str">
            <v>-</v>
          </cell>
          <cell r="O423" t="str">
            <v>-</v>
          </cell>
          <cell r="P423" t="str">
            <v>-</v>
          </cell>
          <cell r="Q423" t="str">
            <v>-</v>
          </cell>
          <cell r="R423" t="str">
            <v>-</v>
          </cell>
          <cell r="S423" t="str">
            <v>-</v>
          </cell>
          <cell r="T423" t="str">
            <v>-</v>
          </cell>
          <cell r="U423" t="str">
            <v>-</v>
          </cell>
          <cell r="V423" t="str">
            <v>-</v>
          </cell>
          <cell r="W423" t="str">
            <v>-</v>
          </cell>
          <cell r="X423" t="str">
            <v>-</v>
          </cell>
          <cell r="Y423" t="str">
            <v>-</v>
          </cell>
          <cell r="Z423" t="str">
            <v>-</v>
          </cell>
          <cell r="AA423" t="str">
            <v>SWUCA</v>
          </cell>
        </row>
        <row r="424">
          <cell r="A424">
            <v>7878</v>
          </cell>
          <cell r="B424" t="str">
            <v>FLA WATER SERVICES / LAKE GIBSON</v>
          </cell>
          <cell r="D424">
            <v>0.22800000000000001</v>
          </cell>
          <cell r="E424">
            <v>0.24</v>
          </cell>
          <cell r="F424">
            <v>0.23699999999999999</v>
          </cell>
          <cell r="G424">
            <v>0.26900000000000002</v>
          </cell>
          <cell r="H424">
            <v>0.28799999999999998</v>
          </cell>
          <cell r="I424">
            <v>0.28799999999999998</v>
          </cell>
          <cell r="J424">
            <v>0.23499999999999999</v>
          </cell>
          <cell r="K424">
            <v>0.247</v>
          </cell>
          <cell r="L424">
            <v>0.26700000000000002</v>
          </cell>
          <cell r="M424">
            <v>0.25600000000000001</v>
          </cell>
          <cell r="N424">
            <v>0.21299999999999999</v>
          </cell>
          <cell r="O424" t="str">
            <v>-</v>
          </cell>
          <cell r="P424" t="str">
            <v>-</v>
          </cell>
          <cell r="Q424">
            <v>0.26200000000000001</v>
          </cell>
          <cell r="R424">
            <v>0.26800000000000002</v>
          </cell>
          <cell r="S424">
            <v>0.22600000000000001</v>
          </cell>
          <cell r="T424">
            <v>0.255</v>
          </cell>
          <cell r="U424">
            <v>0.23799999999999999</v>
          </cell>
          <cell r="V424">
            <v>0.224</v>
          </cell>
          <cell r="W424">
            <v>0.22700000000000001</v>
          </cell>
          <cell r="X424">
            <v>0.23699999999999999</v>
          </cell>
          <cell r="Y424">
            <v>0.23</v>
          </cell>
          <cell r="AA424" t="str">
            <v>SWUCA</v>
          </cell>
        </row>
        <row r="425">
          <cell r="A425">
            <v>8054</v>
          </cell>
          <cell r="B425" t="str">
            <v>POLK CO. / EAST REGIONAL SA</v>
          </cell>
          <cell r="D425">
            <v>1.2E-2</v>
          </cell>
          <cell r="E425">
            <v>1.6E-2</v>
          </cell>
          <cell r="F425">
            <v>1.6E-2</v>
          </cell>
          <cell r="G425">
            <v>1.7000000000000001E-2</v>
          </cell>
          <cell r="H425">
            <v>1.4999999999999999E-2</v>
          </cell>
          <cell r="I425" t="str">
            <v>-</v>
          </cell>
          <cell r="J425" t="str">
            <v>-</v>
          </cell>
          <cell r="K425" t="str">
            <v>-</v>
          </cell>
          <cell r="L425" t="str">
            <v>-</v>
          </cell>
          <cell r="M425" t="str">
            <v>-</v>
          </cell>
          <cell r="N425">
            <v>0.60199999999999998</v>
          </cell>
          <cell r="O425" t="str">
            <v>-</v>
          </cell>
          <cell r="P425" t="str">
            <v>-</v>
          </cell>
          <cell r="Q425">
            <v>0.64100000000000001</v>
          </cell>
          <cell r="R425">
            <v>0.40200000000000002</v>
          </cell>
          <cell r="S425">
            <v>0.621</v>
          </cell>
          <cell r="T425">
            <v>0.72299999999999998</v>
          </cell>
          <cell r="U425">
            <v>0.65400000000000003</v>
          </cell>
          <cell r="V425">
            <v>0.46899999999999997</v>
          </cell>
          <cell r="W425">
            <v>0.59799999999999998</v>
          </cell>
          <cell r="X425">
            <v>0.50900000000000001</v>
          </cell>
          <cell r="Y425">
            <v>0.57299999999999995</v>
          </cell>
          <cell r="AA425" t="str">
            <v>SWUCA</v>
          </cell>
        </row>
        <row r="426">
          <cell r="A426">
            <v>8344</v>
          </cell>
          <cell r="B426" t="str">
            <v>CENTURY REALTY FUNDS / SWISS VILL.</v>
          </cell>
          <cell r="D426">
            <v>0.35099999999999998</v>
          </cell>
          <cell r="E426">
            <v>0.42</v>
          </cell>
          <cell r="F426">
            <v>0.42399999999999999</v>
          </cell>
          <cell r="G426">
            <v>0.35399999999999998</v>
          </cell>
          <cell r="H426">
            <v>0.39</v>
          </cell>
          <cell r="I426">
            <v>0.33200000000000002</v>
          </cell>
          <cell r="J426">
            <v>0.38300000000000001</v>
          </cell>
          <cell r="K426">
            <v>0.34899999999999998</v>
          </cell>
          <cell r="L426">
            <v>0.317</v>
          </cell>
          <cell r="M426">
            <v>0.25900000000000001</v>
          </cell>
          <cell r="N426">
            <v>0.17499999999999999</v>
          </cell>
          <cell r="O426">
            <v>0.23699999999999999</v>
          </cell>
          <cell r="P426">
            <v>0.21099999999999999</v>
          </cell>
          <cell r="Q426">
            <v>0.22900000000000001</v>
          </cell>
          <cell r="R426">
            <v>0.23100000000000001</v>
          </cell>
          <cell r="S426">
            <v>0.21099999999999999</v>
          </cell>
          <cell r="T426">
            <v>0.22900000000000001</v>
          </cell>
          <cell r="U426">
            <v>0.214</v>
          </cell>
          <cell r="V426">
            <v>0.217</v>
          </cell>
          <cell r="W426">
            <v>0.20100000000000001</v>
          </cell>
          <cell r="X426">
            <v>0.22900000000000001</v>
          </cell>
          <cell r="Y426">
            <v>0.20499999999999999</v>
          </cell>
          <cell r="AA426" t="str">
            <v>SWUCA</v>
          </cell>
        </row>
        <row r="427">
          <cell r="A427">
            <v>8468</v>
          </cell>
          <cell r="B427" t="str">
            <v>LAKELAND, CITY OF / POLK CITY SYS.</v>
          </cell>
          <cell r="D427">
            <v>0.189</v>
          </cell>
          <cell r="E427">
            <v>0.23</v>
          </cell>
          <cell r="F427">
            <v>0</v>
          </cell>
          <cell r="G427">
            <v>0</v>
          </cell>
          <cell r="H427">
            <v>0</v>
          </cell>
          <cell r="I427">
            <v>0.42899999999999999</v>
          </cell>
          <cell r="J427">
            <v>0.26700000000000002</v>
          </cell>
          <cell r="K427">
            <v>0.28699999999999998</v>
          </cell>
          <cell r="L427">
            <v>0.28899999999999998</v>
          </cell>
          <cell r="M427">
            <v>0.28399999999999997</v>
          </cell>
          <cell r="N427">
            <v>0.318</v>
          </cell>
          <cell r="O427">
            <v>0.29699999999999999</v>
          </cell>
          <cell r="P427">
            <v>0.29599999999999999</v>
          </cell>
          <cell r="Q427">
            <v>0.308</v>
          </cell>
          <cell r="R427">
            <v>0.307</v>
          </cell>
          <cell r="S427">
            <v>0.28899999999999998</v>
          </cell>
          <cell r="T427">
            <v>0.28599999999999998</v>
          </cell>
          <cell r="U427">
            <v>0.26700000000000002</v>
          </cell>
          <cell r="V427">
            <v>0.27600000000000002</v>
          </cell>
          <cell r="W427">
            <v>0.27200000000000002</v>
          </cell>
          <cell r="X427">
            <v>0.27200000000000002</v>
          </cell>
          <cell r="Y427">
            <v>0.28599999999999998</v>
          </cell>
          <cell r="AA427" t="str">
            <v>SWUCA</v>
          </cell>
        </row>
        <row r="428">
          <cell r="A428">
            <v>8472</v>
          </cell>
          <cell r="B428" t="str">
            <v>CYPRESS LAKES VENTURE</v>
          </cell>
          <cell r="D428" t="str">
            <v>-</v>
          </cell>
          <cell r="E428" t="str">
            <v>-</v>
          </cell>
          <cell r="F428">
            <v>0.161</v>
          </cell>
          <cell r="G428">
            <v>0.14699999999999999</v>
          </cell>
          <cell r="H428">
            <v>1.331</v>
          </cell>
          <cell r="I428" t="str">
            <v>-</v>
          </cell>
          <cell r="J428" t="str">
            <v>-</v>
          </cell>
          <cell r="K428" t="str">
            <v>-</v>
          </cell>
          <cell r="L428">
            <v>0.16300000000000001</v>
          </cell>
          <cell r="M428">
            <v>0.217</v>
          </cell>
          <cell r="N428">
            <v>0.36799999999999999</v>
          </cell>
          <cell r="O428">
            <v>0.11600000000000001</v>
          </cell>
          <cell r="P428">
            <v>5.8000000000000003E-2</v>
          </cell>
          <cell r="Q428">
            <v>9.9000000000000005E-2</v>
          </cell>
          <cell r="R428">
            <v>0.126</v>
          </cell>
          <cell r="S428">
            <v>0.04</v>
          </cell>
          <cell r="T428">
            <v>0.14299999999999999</v>
          </cell>
          <cell r="U428">
            <v>0.14099999999999999</v>
          </cell>
          <cell r="V428">
            <v>0.23699999999999999</v>
          </cell>
          <cell r="W428">
            <v>0.17</v>
          </cell>
          <cell r="X428">
            <v>0.29499999999999998</v>
          </cell>
          <cell r="Y428">
            <v>0.157</v>
          </cell>
          <cell r="AA428" t="str">
            <v>SWUCA</v>
          </cell>
        </row>
        <row r="429">
          <cell r="A429">
            <v>8522</v>
          </cell>
          <cell r="B429" t="str">
            <v xml:space="preserve">HAINES CITY, CITY OF            </v>
          </cell>
          <cell r="D429">
            <v>0.622</v>
          </cell>
          <cell r="E429">
            <v>2.3570000000000002</v>
          </cell>
          <cell r="F429">
            <v>2.323</v>
          </cell>
          <cell r="G429">
            <v>2.2770000000000001</v>
          </cell>
          <cell r="H429">
            <v>2.2690000000000001</v>
          </cell>
          <cell r="I429">
            <v>2.2890000000000001</v>
          </cell>
          <cell r="J429">
            <v>2.1579999999999999</v>
          </cell>
          <cell r="K429">
            <v>2.298</v>
          </cell>
          <cell r="L429">
            <v>2.1309999999999998</v>
          </cell>
          <cell r="M429">
            <v>2.2120000000000002</v>
          </cell>
          <cell r="N429">
            <v>2.3010000000000002</v>
          </cell>
          <cell r="O429">
            <v>2.3370000000000002</v>
          </cell>
          <cell r="P429">
            <v>2.89</v>
          </cell>
          <cell r="Q429">
            <v>2.6269999999999998</v>
          </cell>
          <cell r="R429">
            <v>2.7160000000000002</v>
          </cell>
          <cell r="S429">
            <v>2.6659999999999999</v>
          </cell>
          <cell r="T429">
            <v>2.7679999999999998</v>
          </cell>
          <cell r="U429">
            <v>2.7770000000000001</v>
          </cell>
          <cell r="V429">
            <v>3.3359999999999999</v>
          </cell>
          <cell r="W429">
            <v>3.6150000000000002</v>
          </cell>
          <cell r="X429">
            <v>4.3019999999999996</v>
          </cell>
          <cell r="Y429">
            <v>3.9849999999999999</v>
          </cell>
          <cell r="AA429" t="str">
            <v>SWUCA</v>
          </cell>
        </row>
        <row r="430">
          <cell r="A430">
            <v>8753</v>
          </cell>
          <cell r="B430" t="str">
            <v>PLANTATION LANDINGS LTD.</v>
          </cell>
          <cell r="D430" t="str">
            <v>-</v>
          </cell>
          <cell r="E430" t="str">
            <v>-</v>
          </cell>
          <cell r="F430">
            <v>5.0999999999999997E-2</v>
          </cell>
          <cell r="G430">
            <v>6.0999999999999999E-2</v>
          </cell>
          <cell r="H430">
            <v>7.0000000000000007E-2</v>
          </cell>
          <cell r="I430">
            <v>5.8999999999999997E-2</v>
          </cell>
          <cell r="J430">
            <v>5.8999999999999997E-2</v>
          </cell>
          <cell r="K430">
            <v>6.5000000000000002E-2</v>
          </cell>
          <cell r="L430">
            <v>7.0000000000000007E-2</v>
          </cell>
          <cell r="M430">
            <v>7.1999999999999995E-2</v>
          </cell>
          <cell r="N430" t="str">
            <v>-</v>
          </cell>
          <cell r="O430">
            <v>8.6999999999999994E-2</v>
          </cell>
          <cell r="P430">
            <v>8.1000000000000003E-2</v>
          </cell>
          <cell r="Q430">
            <v>8.7999999999999995E-2</v>
          </cell>
          <cell r="R430">
            <v>9.0999999999999998E-2</v>
          </cell>
          <cell r="S430">
            <v>7.5999999999999998E-2</v>
          </cell>
          <cell r="T430">
            <v>8.4000000000000005E-2</v>
          </cell>
          <cell r="U430">
            <v>7.6999999999999999E-2</v>
          </cell>
          <cell r="V430">
            <v>0.08</v>
          </cell>
          <cell r="W430">
            <v>0.08</v>
          </cell>
          <cell r="X430">
            <v>8.1000000000000003E-2</v>
          </cell>
          <cell r="Y430">
            <v>7.6999999999999999E-2</v>
          </cell>
          <cell r="AA430" t="str">
            <v>SWUCA</v>
          </cell>
        </row>
        <row r="431">
          <cell r="A431">
            <v>8967</v>
          </cell>
          <cell r="B431" t="str">
            <v>SWEETWATER COOP, INC.</v>
          </cell>
          <cell r="D431" t="str">
            <v>-</v>
          </cell>
          <cell r="E431" t="str">
            <v>-</v>
          </cell>
          <cell r="F431" t="str">
            <v>-</v>
          </cell>
          <cell r="G431">
            <v>7.0000000000000001E-3</v>
          </cell>
          <cell r="H431">
            <v>8.0000000000000002E-3</v>
          </cell>
          <cell r="I431" t="str">
            <v>-</v>
          </cell>
          <cell r="J431" t="str">
            <v>-</v>
          </cell>
          <cell r="K431">
            <v>8.6999999999999994E-2</v>
          </cell>
          <cell r="L431">
            <v>9.0999999999999998E-2</v>
          </cell>
          <cell r="M431">
            <v>0.11700000000000001</v>
          </cell>
          <cell r="N431">
            <v>9.6000000000000002E-2</v>
          </cell>
          <cell r="O431">
            <v>9.0999999999999998E-2</v>
          </cell>
          <cell r="P431">
            <v>0.125</v>
          </cell>
          <cell r="Q431">
            <v>5.8999999999999997E-2</v>
          </cell>
          <cell r="R431">
            <v>7.4999999999999997E-2</v>
          </cell>
          <cell r="S431">
            <v>6.7000000000000004E-2</v>
          </cell>
          <cell r="T431">
            <v>0.10100000000000001</v>
          </cell>
          <cell r="U431">
            <v>0.106</v>
          </cell>
          <cell r="V431">
            <v>0.13700000000000001</v>
          </cell>
          <cell r="W431">
            <v>0.13100000000000001</v>
          </cell>
          <cell r="X431">
            <v>0.13800000000000001</v>
          </cell>
          <cell r="Y431">
            <v>0.108</v>
          </cell>
          <cell r="AA431" t="str">
            <v>SWUCA</v>
          </cell>
        </row>
        <row r="432">
          <cell r="A432">
            <v>9336</v>
          </cell>
          <cell r="B432" t="str">
            <v>SSU / GIBSONIA</v>
          </cell>
          <cell r="D432" t="str">
            <v>-</v>
          </cell>
          <cell r="E432" t="str">
            <v>-</v>
          </cell>
          <cell r="F432">
            <v>4.9000000000000002E-2</v>
          </cell>
          <cell r="G432">
            <v>4.3999999999999997E-2</v>
          </cell>
          <cell r="H432">
            <v>4.8000000000000001E-2</v>
          </cell>
          <cell r="I432">
            <v>8.3000000000000004E-2</v>
          </cell>
          <cell r="J432">
            <v>4.4999999999999998E-2</v>
          </cell>
          <cell r="K432">
            <v>4.4999999999999998E-2</v>
          </cell>
          <cell r="L432">
            <v>4.3999999999999997E-2</v>
          </cell>
          <cell r="M432">
            <v>4.2000000000000003E-2</v>
          </cell>
          <cell r="N432" t="str">
            <v>-</v>
          </cell>
          <cell r="O432" t="str">
            <v>-</v>
          </cell>
          <cell r="P432" t="str">
            <v>-</v>
          </cell>
          <cell r="Q432" t="str">
            <v>-</v>
          </cell>
          <cell r="R432" t="str">
            <v>-</v>
          </cell>
          <cell r="S432" t="str">
            <v>-</v>
          </cell>
          <cell r="T432" t="str">
            <v>-</v>
          </cell>
          <cell r="U432" t="str">
            <v>-</v>
          </cell>
          <cell r="V432" t="str">
            <v>-</v>
          </cell>
          <cell r="W432" t="str">
            <v>-</v>
          </cell>
          <cell r="X432" t="str">
            <v>-</v>
          </cell>
          <cell r="Y432" t="str">
            <v>-</v>
          </cell>
          <cell r="Z432" t="str">
            <v>-</v>
          </cell>
          <cell r="AA432" t="str">
            <v>SWUCA</v>
          </cell>
        </row>
        <row r="433">
          <cell r="A433" t="str">
            <v>9465 / trx 6507</v>
          </cell>
          <cell r="B433" t="str">
            <v>POLK CO BOCC / TANAMORA</v>
          </cell>
          <cell r="D433" t="str">
            <v>-</v>
          </cell>
          <cell r="E433" t="str">
            <v>-</v>
          </cell>
          <cell r="F433" t="str">
            <v>-</v>
          </cell>
          <cell r="G433" t="str">
            <v>-</v>
          </cell>
          <cell r="H433">
            <v>8.9999999999999993E-3</v>
          </cell>
          <cell r="I433">
            <v>2.3E-2</v>
          </cell>
          <cell r="J433">
            <v>2.1000000000000001E-2</v>
          </cell>
          <cell r="K433">
            <v>0</v>
          </cell>
          <cell r="L433" t="str">
            <v>-</v>
          </cell>
          <cell r="M433" t="str">
            <v>-</v>
          </cell>
          <cell r="N433" t="str">
            <v>-</v>
          </cell>
          <cell r="O433" t="str">
            <v>-</v>
          </cell>
          <cell r="P433" t="str">
            <v>-</v>
          </cell>
          <cell r="Q433" t="str">
            <v>-</v>
          </cell>
          <cell r="R433" t="str">
            <v>-</v>
          </cell>
          <cell r="S433" t="str">
            <v>-</v>
          </cell>
          <cell r="T433" t="str">
            <v>-</v>
          </cell>
          <cell r="U433" t="str">
            <v>-</v>
          </cell>
          <cell r="V433" t="str">
            <v>-</v>
          </cell>
          <cell r="W433" t="str">
            <v>-</v>
          </cell>
          <cell r="X433" t="str">
            <v>-</v>
          </cell>
          <cell r="Y433" t="str">
            <v>-</v>
          </cell>
          <cell r="Z433" t="str">
            <v>-</v>
          </cell>
          <cell r="AA433" t="str">
            <v>SWUCA</v>
          </cell>
        </row>
        <row r="434">
          <cell r="A434" t="str">
            <v>9751 / trx 6506</v>
          </cell>
          <cell r="B434" t="str">
            <v xml:space="preserve">POLK CO. DEPT. OF PUBLIC UTIL. </v>
          </cell>
          <cell r="D434" t="str">
            <v>-</v>
          </cell>
          <cell r="E434" t="str">
            <v>-</v>
          </cell>
          <cell r="F434" t="str">
            <v>-</v>
          </cell>
          <cell r="G434" t="str">
            <v>-</v>
          </cell>
          <cell r="H434" t="str">
            <v>-</v>
          </cell>
          <cell r="I434" t="str">
            <v>-</v>
          </cell>
          <cell r="J434">
            <v>1.4999999999999999E-2</v>
          </cell>
          <cell r="K434">
            <v>0</v>
          </cell>
          <cell r="L434" t="str">
            <v>-</v>
          </cell>
          <cell r="M434" t="str">
            <v>-</v>
          </cell>
          <cell r="N434" t="str">
            <v>-</v>
          </cell>
          <cell r="O434" t="str">
            <v>-</v>
          </cell>
          <cell r="P434" t="str">
            <v>-</v>
          </cell>
          <cell r="Q434" t="str">
            <v>-</v>
          </cell>
          <cell r="R434">
            <v>0</v>
          </cell>
          <cell r="S434" t="str">
            <v>-</v>
          </cell>
          <cell r="T434" t="str">
            <v>-</v>
          </cell>
          <cell r="U434" t="str">
            <v>-</v>
          </cell>
          <cell r="V434" t="str">
            <v>-</v>
          </cell>
          <cell r="W434" t="str">
            <v>-</v>
          </cell>
          <cell r="X434" t="str">
            <v>-</v>
          </cell>
          <cell r="Y434" t="str">
            <v>-</v>
          </cell>
          <cell r="Z434" t="str">
            <v>-</v>
          </cell>
          <cell r="AA434" t="str">
            <v>SWUCA</v>
          </cell>
        </row>
        <row r="435">
          <cell r="A435">
            <v>9807</v>
          </cell>
          <cell r="B435" t="str">
            <v xml:space="preserve">VILLAGE OF HIGHLAND PARK        </v>
          </cell>
          <cell r="D435" t="str">
            <v>-</v>
          </cell>
          <cell r="E435" t="str">
            <v>-</v>
          </cell>
          <cell r="F435" t="str">
            <v>-</v>
          </cell>
          <cell r="G435" t="str">
            <v>-</v>
          </cell>
          <cell r="H435">
            <v>0.16400000000000001</v>
          </cell>
          <cell r="I435">
            <v>0.11600000000000001</v>
          </cell>
          <cell r="J435">
            <v>0.11</v>
          </cell>
          <cell r="K435">
            <v>0.11899999999999999</v>
          </cell>
          <cell r="L435">
            <v>0.121</v>
          </cell>
          <cell r="M435">
            <v>0.104</v>
          </cell>
          <cell r="N435">
            <v>0.121</v>
          </cell>
          <cell r="O435">
            <v>0.104</v>
          </cell>
          <cell r="P435">
            <v>0.128</v>
          </cell>
          <cell r="Q435">
            <v>0.126</v>
          </cell>
          <cell r="R435">
            <v>0.12</v>
          </cell>
          <cell r="S435">
            <v>0.111</v>
          </cell>
          <cell r="T435">
            <v>0.10199999999999999</v>
          </cell>
          <cell r="U435">
            <v>0.108</v>
          </cell>
          <cell r="V435">
            <v>0.111</v>
          </cell>
          <cell r="W435">
            <v>9.5000000000000001E-2</v>
          </cell>
          <cell r="X435">
            <v>9.0999999999999998E-2</v>
          </cell>
          <cell r="Y435">
            <v>8.5999999999999993E-2</v>
          </cell>
          <cell r="AA435" t="str">
            <v>SWUCA</v>
          </cell>
        </row>
        <row r="436">
          <cell r="A436" t="str">
            <v>9903 / Old Rec Permit</v>
          </cell>
          <cell r="B436" t="str">
            <v xml:space="preserve">WATKINS, SR, MR &amp; MRS JACK M </v>
          </cell>
          <cell r="D436" t="str">
            <v>-</v>
          </cell>
          <cell r="E436" t="str">
            <v>-</v>
          </cell>
          <cell r="F436" t="str">
            <v>-</v>
          </cell>
          <cell r="G436" t="str">
            <v>-</v>
          </cell>
          <cell r="H436" t="str">
            <v>-</v>
          </cell>
          <cell r="I436">
            <v>0.253</v>
          </cell>
          <cell r="J436">
            <v>0.11899999999999999</v>
          </cell>
          <cell r="K436">
            <v>0.15</v>
          </cell>
          <cell r="L436">
            <v>8.9999999999999993E-3</v>
          </cell>
          <cell r="M436" t="str">
            <v>-</v>
          </cell>
          <cell r="N436" t="str">
            <v>-</v>
          </cell>
          <cell r="O436" t="str">
            <v>-</v>
          </cell>
          <cell r="P436" t="str">
            <v>-</v>
          </cell>
          <cell r="Q436" t="str">
            <v>-</v>
          </cell>
          <cell r="R436" t="str">
            <v>-</v>
          </cell>
          <cell r="S436" t="str">
            <v>-</v>
          </cell>
          <cell r="T436" t="str">
            <v>-</v>
          </cell>
          <cell r="U436" t="str">
            <v>-</v>
          </cell>
          <cell r="V436" t="str">
            <v>-</v>
          </cell>
          <cell r="W436" t="str">
            <v>-</v>
          </cell>
          <cell r="X436" t="str">
            <v>-</v>
          </cell>
          <cell r="Y436" t="str">
            <v>-</v>
          </cell>
          <cell r="Z436" t="str">
            <v>-</v>
          </cell>
          <cell r="AA436" t="str">
            <v>SWUCA</v>
          </cell>
        </row>
        <row r="437">
          <cell r="A437" t="str">
            <v>10158 / trx 6506</v>
          </cell>
          <cell r="B437" t="str">
            <v>POLK CO BOCC</v>
          </cell>
          <cell r="D437" t="str">
            <v>-</v>
          </cell>
          <cell r="E437" t="str">
            <v>-</v>
          </cell>
          <cell r="F437" t="str">
            <v>-</v>
          </cell>
          <cell r="G437" t="str">
            <v>-</v>
          </cell>
          <cell r="H437" t="str">
            <v>-</v>
          </cell>
          <cell r="I437">
            <v>0.14499999999999999</v>
          </cell>
          <cell r="J437">
            <v>0.216</v>
          </cell>
          <cell r="K437">
            <v>0.16500000000000001</v>
          </cell>
          <cell r="L437" t="str">
            <v>-</v>
          </cell>
          <cell r="M437" t="str">
            <v>-</v>
          </cell>
          <cell r="N437" t="str">
            <v>-</v>
          </cell>
          <cell r="O437" t="str">
            <v>-</v>
          </cell>
          <cell r="P437" t="str">
            <v>-</v>
          </cell>
          <cell r="Q437" t="str">
            <v>-</v>
          </cell>
          <cell r="R437" t="str">
            <v>-</v>
          </cell>
          <cell r="S437" t="str">
            <v>-</v>
          </cell>
          <cell r="T437" t="str">
            <v>-</v>
          </cell>
          <cell r="U437" t="str">
            <v>-</v>
          </cell>
          <cell r="V437" t="str">
            <v>-</v>
          </cell>
          <cell r="W437" t="str">
            <v>-</v>
          </cell>
          <cell r="X437" t="str">
            <v>-</v>
          </cell>
          <cell r="Y437" t="str">
            <v>-</v>
          </cell>
          <cell r="Z437" t="str">
            <v>-</v>
          </cell>
          <cell r="AA437" t="str">
            <v>SWUCA</v>
          </cell>
        </row>
        <row r="438">
          <cell r="A438" t="str">
            <v>11531 / new # 13043</v>
          </cell>
          <cell r="B438" t="str">
            <v>CYPRESS LAKES UTILITIES, INC.</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cell r="P438">
            <v>0.51900000000000002</v>
          </cell>
          <cell r="Q438">
            <v>0.24</v>
          </cell>
          <cell r="R438">
            <v>0.82099999999999995</v>
          </cell>
          <cell r="S438">
            <v>0.20200000000000001</v>
          </cell>
          <cell r="T438">
            <v>0.20100000000000001</v>
          </cell>
          <cell r="U438">
            <v>0.16</v>
          </cell>
          <cell r="V438">
            <v>0.17799999999999999</v>
          </cell>
          <cell r="W438">
            <v>0.17499999999999999</v>
          </cell>
          <cell r="X438">
            <v>0.22600000000000001</v>
          </cell>
          <cell r="Y438">
            <v>0.182</v>
          </cell>
          <cell r="AA438" t="str">
            <v>SWUCA</v>
          </cell>
        </row>
        <row r="439">
          <cell r="A439" t="str">
            <v>Part of 4005</v>
          </cell>
          <cell r="B439" t="str">
            <v>COLLEGE PARK MOBILE HOMES</v>
          </cell>
          <cell r="D439" t="str">
            <v>-</v>
          </cell>
          <cell r="E439" t="str">
            <v>-</v>
          </cell>
          <cell r="F439" t="str">
            <v>-</v>
          </cell>
          <cell r="G439" t="str">
            <v>-</v>
          </cell>
          <cell r="H439" t="str">
            <v>-</v>
          </cell>
          <cell r="I439">
            <v>8.9999999999999993E-3</v>
          </cell>
          <cell r="J439">
            <v>8.0000000000000002E-3</v>
          </cell>
          <cell r="K439" t="str">
            <v>-</v>
          </cell>
          <cell r="L439" t="str">
            <v>-</v>
          </cell>
          <cell r="M439" t="str">
            <v>-</v>
          </cell>
          <cell r="N439" t="str">
            <v>-</v>
          </cell>
          <cell r="O439" t="str">
            <v>-</v>
          </cell>
          <cell r="P439" t="str">
            <v>-</v>
          </cell>
          <cell r="Q439" t="str">
            <v>-</v>
          </cell>
          <cell r="R439" t="str">
            <v>-</v>
          </cell>
          <cell r="S439" t="str">
            <v>-</v>
          </cell>
          <cell r="T439" t="str">
            <v>-</v>
          </cell>
          <cell r="U439" t="str">
            <v>-</v>
          </cell>
          <cell r="V439" t="str">
            <v>-</v>
          </cell>
          <cell r="W439" t="str">
            <v>-</v>
          </cell>
          <cell r="X439" t="str">
            <v>-</v>
          </cell>
          <cell r="Y439" t="str">
            <v>-</v>
          </cell>
          <cell r="Z439" t="str">
            <v>-</v>
          </cell>
          <cell r="AA439" t="str">
            <v>SWUCA</v>
          </cell>
        </row>
        <row r="440">
          <cell r="A440" t="str">
            <v>Part of 4005</v>
          </cell>
          <cell r="B440" t="str">
            <v>LAKESIDE GARDEN MOBILE HOMES</v>
          </cell>
          <cell r="D440" t="str">
            <v>-</v>
          </cell>
          <cell r="E440" t="str">
            <v>-</v>
          </cell>
          <cell r="F440" t="str">
            <v>-</v>
          </cell>
          <cell r="G440" t="str">
            <v>-</v>
          </cell>
          <cell r="H440" t="str">
            <v>-</v>
          </cell>
          <cell r="I440">
            <v>8.0000000000000002E-3</v>
          </cell>
          <cell r="J440">
            <v>8.0000000000000002E-3</v>
          </cell>
          <cell r="K440" t="str">
            <v>-</v>
          </cell>
          <cell r="L440" t="str">
            <v>-</v>
          </cell>
          <cell r="M440" t="str">
            <v>-</v>
          </cell>
          <cell r="N440" t="str">
            <v>-</v>
          </cell>
          <cell r="O440" t="str">
            <v>-</v>
          </cell>
          <cell r="P440" t="str">
            <v>-</v>
          </cell>
          <cell r="Q440" t="str">
            <v>-</v>
          </cell>
          <cell r="R440" t="str">
            <v>-</v>
          </cell>
          <cell r="S440" t="str">
            <v>-</v>
          </cell>
          <cell r="T440" t="str">
            <v>-</v>
          </cell>
          <cell r="U440" t="str">
            <v>-</v>
          </cell>
          <cell r="V440" t="str">
            <v>-</v>
          </cell>
          <cell r="W440" t="str">
            <v>-</v>
          </cell>
          <cell r="X440" t="str">
            <v>-</v>
          </cell>
          <cell r="Y440" t="str">
            <v>-</v>
          </cell>
          <cell r="Z440" t="str">
            <v>-</v>
          </cell>
          <cell r="AA440" t="str">
            <v>SWUCA</v>
          </cell>
        </row>
        <row r="441">
          <cell r="A441" t="str">
            <v>Part of 4005</v>
          </cell>
          <cell r="B441" t="str">
            <v>GENESIS POINT</v>
          </cell>
          <cell r="D441" t="str">
            <v>-</v>
          </cell>
          <cell r="E441" t="str">
            <v>-</v>
          </cell>
          <cell r="F441" t="str">
            <v>-</v>
          </cell>
          <cell r="G441" t="str">
            <v>-</v>
          </cell>
          <cell r="H441" t="str">
            <v>-</v>
          </cell>
          <cell r="I441">
            <v>0.01</v>
          </cell>
          <cell r="J441">
            <v>0.01</v>
          </cell>
          <cell r="K441" t="str">
            <v>-</v>
          </cell>
          <cell r="L441" t="str">
            <v>-</v>
          </cell>
          <cell r="M441" t="str">
            <v>-</v>
          </cell>
          <cell r="N441" t="str">
            <v>-</v>
          </cell>
          <cell r="O441" t="str">
            <v>-</v>
          </cell>
          <cell r="P441" t="str">
            <v>-</v>
          </cell>
          <cell r="Q441" t="str">
            <v>-</v>
          </cell>
          <cell r="R441" t="str">
            <v>-</v>
          </cell>
          <cell r="S441" t="str">
            <v>-</v>
          </cell>
          <cell r="T441" t="str">
            <v>-</v>
          </cell>
          <cell r="U441" t="str">
            <v>-</v>
          </cell>
          <cell r="V441" t="str">
            <v>-</v>
          </cell>
          <cell r="W441" t="str">
            <v>-</v>
          </cell>
          <cell r="X441" t="str">
            <v>-</v>
          </cell>
          <cell r="Y441" t="str">
            <v>-</v>
          </cell>
          <cell r="Z441" t="str">
            <v>-</v>
          </cell>
          <cell r="AA441" t="str">
            <v>SWUCA</v>
          </cell>
        </row>
        <row r="442">
          <cell r="A442" t="str">
            <v>Part of 6104</v>
          </cell>
          <cell r="B442" t="str">
            <v>ORANGE MANOR WEST</v>
          </cell>
          <cell r="D442" t="str">
            <v>-</v>
          </cell>
          <cell r="E442" t="str">
            <v>-</v>
          </cell>
          <cell r="F442" t="str">
            <v>-</v>
          </cell>
          <cell r="G442" t="str">
            <v>-</v>
          </cell>
          <cell r="H442" t="str">
            <v>-</v>
          </cell>
          <cell r="I442">
            <v>7.4999999999999997E-2</v>
          </cell>
          <cell r="J442">
            <v>1.2E-2</v>
          </cell>
          <cell r="K442">
            <v>2.4E-2</v>
          </cell>
          <cell r="L442" t="str">
            <v>-</v>
          </cell>
          <cell r="M442" t="str">
            <v>-</v>
          </cell>
          <cell r="N442" t="str">
            <v>-</v>
          </cell>
          <cell r="O442" t="str">
            <v>-</v>
          </cell>
          <cell r="P442" t="str">
            <v>-</v>
          </cell>
          <cell r="Q442" t="str">
            <v>-</v>
          </cell>
          <cell r="R442" t="str">
            <v>-</v>
          </cell>
          <cell r="S442" t="str">
            <v>-</v>
          </cell>
          <cell r="T442" t="str">
            <v>-</v>
          </cell>
          <cell r="U442" t="str">
            <v>-</v>
          </cell>
          <cell r="V442" t="str">
            <v>-</v>
          </cell>
          <cell r="W442" t="str">
            <v>-</v>
          </cell>
          <cell r="X442" t="str">
            <v>-</v>
          </cell>
          <cell r="Y442" t="str">
            <v>-</v>
          </cell>
          <cell r="Z442" t="str">
            <v>-</v>
          </cell>
          <cell r="AA442" t="str">
            <v>SWUCA</v>
          </cell>
        </row>
        <row r="445">
          <cell r="A445" t="str">
            <v>POLK COUNTY TOTAL PUBLIC SUPPLY  &gt;&gt;&gt;</v>
          </cell>
          <cell r="C445">
            <v>0</v>
          </cell>
          <cell r="D445">
            <v>55.837999999999994</v>
          </cell>
          <cell r="E445">
            <v>59.577000000000019</v>
          </cell>
          <cell r="F445">
            <v>63.843000000000004</v>
          </cell>
          <cell r="G445">
            <v>64.292000000000002</v>
          </cell>
          <cell r="H445">
            <v>64.868000000000009</v>
          </cell>
          <cell r="I445">
            <v>62.004000000000026</v>
          </cell>
          <cell r="J445">
            <v>58.634000000000029</v>
          </cell>
          <cell r="K445">
            <v>60.346999999999987</v>
          </cell>
          <cell r="L445">
            <v>54.475999999999999</v>
          </cell>
          <cell r="M445">
            <v>56.35</v>
          </cell>
          <cell r="N445">
            <v>63.248000000000005</v>
          </cell>
          <cell r="O445">
            <v>64.49799999999999</v>
          </cell>
          <cell r="P445">
            <v>66.510000000000019</v>
          </cell>
          <cell r="Q445">
            <v>66.163999999999973</v>
          </cell>
          <cell r="R445">
            <v>72.666999999999987</v>
          </cell>
          <cell r="S445">
            <v>66.624999999999986</v>
          </cell>
          <cell r="T445">
            <v>68.305000000000007</v>
          </cell>
          <cell r="U445">
            <v>64.629999999999981</v>
          </cell>
          <cell r="V445">
            <v>68.131999999999991</v>
          </cell>
          <cell r="W445">
            <v>69.287999999999982</v>
          </cell>
          <cell r="X445">
            <v>77.438000000000017</v>
          </cell>
          <cell r="Y445">
            <v>72.945999999999998</v>
          </cell>
          <cell r="Z445">
            <v>0</v>
          </cell>
        </row>
        <row r="447">
          <cell r="AA447" t="str">
            <v>SWUCA</v>
          </cell>
        </row>
        <row r="448">
          <cell r="A448">
            <v>2923</v>
          </cell>
          <cell r="B448" t="str">
            <v>NORTHPORT, CITY OF</v>
          </cell>
          <cell r="H448">
            <v>1.6279999999999999</v>
          </cell>
          <cell r="K448">
            <v>3.621</v>
          </cell>
          <cell r="L448">
            <v>2.1230000000000002</v>
          </cell>
          <cell r="M448">
            <v>0.10299999999999999</v>
          </cell>
          <cell r="N448">
            <v>2.613</v>
          </cell>
          <cell r="O448">
            <v>1.9970000000000001</v>
          </cell>
          <cell r="P448">
            <v>1.1930000000000001</v>
          </cell>
          <cell r="Q448">
            <v>1.3560000000000001</v>
          </cell>
          <cell r="R448">
            <v>1.728</v>
          </cell>
          <cell r="S448">
            <v>1.607</v>
          </cell>
          <cell r="T448">
            <v>1.954</v>
          </cell>
          <cell r="U448">
            <v>1.9810000000000001</v>
          </cell>
          <cell r="V448">
            <v>2.7029999999999998</v>
          </cell>
          <cell r="W448">
            <v>2.5339999999999998</v>
          </cell>
          <cell r="X448">
            <v>2.6930000000000001</v>
          </cell>
          <cell r="Y448">
            <v>2.8439999999999999</v>
          </cell>
          <cell r="AA448" t="str">
            <v>SWUCA</v>
          </cell>
        </row>
        <row r="449">
          <cell r="A449">
            <v>4318</v>
          </cell>
          <cell r="B449" t="str">
            <v xml:space="preserve">SARASOTA, CITY OF               </v>
          </cell>
          <cell r="H449">
            <v>3.8109999999999999</v>
          </cell>
          <cell r="K449">
            <v>7.5439999999999996</v>
          </cell>
          <cell r="L449">
            <v>6.8440000000000003</v>
          </cell>
          <cell r="M449">
            <v>7.39</v>
          </cell>
          <cell r="N449">
            <v>7.694</v>
          </cell>
          <cell r="O449">
            <v>7.7480000000000002</v>
          </cell>
          <cell r="P449">
            <v>8.484</v>
          </cell>
          <cell r="Q449">
            <v>7.9029999999999996</v>
          </cell>
          <cell r="R449">
            <v>7.4880000000000004</v>
          </cell>
          <cell r="S449">
            <v>7.1959999999999997</v>
          </cell>
          <cell r="T449">
            <v>7.1870000000000003</v>
          </cell>
          <cell r="U449">
            <v>7.2270000000000003</v>
          </cell>
          <cell r="V449">
            <v>6.9009999999999998</v>
          </cell>
          <cell r="W449">
            <v>7.7679999999999998</v>
          </cell>
          <cell r="X449">
            <v>7.6609999999999996</v>
          </cell>
          <cell r="Y449">
            <v>7.4989999999999997</v>
          </cell>
          <cell r="AA449" t="str">
            <v>SWUCA</v>
          </cell>
        </row>
        <row r="450">
          <cell r="A450" t="str">
            <v>4709 / trx 8836</v>
          </cell>
          <cell r="B450" t="str">
            <v>SIESTA KEY UTILITIES AUTHORITY</v>
          </cell>
          <cell r="H450">
            <v>1.8720000000000001</v>
          </cell>
          <cell r="K450">
            <v>4.0000000000000001E-3</v>
          </cell>
          <cell r="L450">
            <v>1.7030000000000001</v>
          </cell>
          <cell r="M450">
            <v>1.64</v>
          </cell>
          <cell r="N450">
            <v>1.746</v>
          </cell>
          <cell r="O450">
            <v>1.7390000000000001</v>
          </cell>
          <cell r="P450">
            <v>1.706</v>
          </cell>
          <cell r="Q450">
            <v>1.851</v>
          </cell>
          <cell r="R450">
            <v>1.76</v>
          </cell>
          <cell r="S450">
            <v>1.702</v>
          </cell>
          <cell r="T450">
            <v>1.6739999999999999</v>
          </cell>
          <cell r="U450">
            <v>1.776</v>
          </cell>
          <cell r="V450">
            <v>1.752</v>
          </cell>
          <cell r="W450">
            <v>1.7250000000000001</v>
          </cell>
          <cell r="X450">
            <v>1.8460000000000001</v>
          </cell>
          <cell r="Y450" t="str">
            <v>-</v>
          </cell>
          <cell r="Z450" t="str">
            <v>-</v>
          </cell>
          <cell r="AA450" t="str">
            <v>SWUCA</v>
          </cell>
        </row>
        <row r="451">
          <cell r="A451">
            <v>4787</v>
          </cell>
          <cell r="B451" t="str">
            <v xml:space="preserve">ENGLEWOOD WATER DISTRICT     </v>
          </cell>
          <cell r="K451" t="str">
            <v>-</v>
          </cell>
          <cell r="L451" t="str">
            <v>-</v>
          </cell>
          <cell r="M451" t="str">
            <v>-</v>
          </cell>
          <cell r="N451" t="str">
            <v>-</v>
          </cell>
          <cell r="O451" t="str">
            <v>-</v>
          </cell>
          <cell r="P451" t="str">
            <v>-</v>
          </cell>
          <cell r="Q451" t="str">
            <v>-</v>
          </cell>
          <cell r="R451" t="str">
            <v>-</v>
          </cell>
          <cell r="S451" t="str">
            <v>-</v>
          </cell>
          <cell r="T451" t="str">
            <v>-</v>
          </cell>
          <cell r="U451" t="str">
            <v>-</v>
          </cell>
          <cell r="V451" t="str">
            <v>-</v>
          </cell>
          <cell r="W451" t="str">
            <v>-</v>
          </cell>
          <cell r="X451" t="str">
            <v>-</v>
          </cell>
          <cell r="Y451" t="str">
            <v>-</v>
          </cell>
          <cell r="Z451" t="str">
            <v>-</v>
          </cell>
          <cell r="AA451" t="str">
            <v>SWUCA</v>
          </cell>
        </row>
        <row r="452">
          <cell r="A452">
            <v>4836</v>
          </cell>
          <cell r="B452" t="str">
            <v>SSU / VENICE GARDENS UTILITY CORP.</v>
          </cell>
          <cell r="H452">
            <v>1.8009999999999999</v>
          </cell>
          <cell r="K452">
            <v>2.524</v>
          </cell>
          <cell r="L452">
            <v>1.526</v>
          </cell>
          <cell r="M452">
            <v>1.0209999999999999</v>
          </cell>
          <cell r="N452" t="str">
            <v>-</v>
          </cell>
          <cell r="O452" t="str">
            <v>-</v>
          </cell>
          <cell r="P452" t="str">
            <v>-</v>
          </cell>
          <cell r="Q452" t="str">
            <v>-</v>
          </cell>
          <cell r="R452" t="str">
            <v>-</v>
          </cell>
          <cell r="S452" t="str">
            <v>-</v>
          </cell>
          <cell r="T452" t="str">
            <v>-</v>
          </cell>
          <cell r="U452" t="str">
            <v>-</v>
          </cell>
          <cell r="V452" t="str">
            <v>-</v>
          </cell>
          <cell r="W452" t="str">
            <v>-</v>
          </cell>
          <cell r="X452" t="str">
            <v>-</v>
          </cell>
          <cell r="Y452" t="str">
            <v>-</v>
          </cell>
          <cell r="Z452" t="str">
            <v>-</v>
          </cell>
          <cell r="AA452" t="str">
            <v>SWUCA</v>
          </cell>
        </row>
        <row r="453">
          <cell r="A453">
            <v>4844</v>
          </cell>
          <cell r="B453" t="str">
            <v>FLORIDA CITIES WATER - SARASOTA</v>
          </cell>
          <cell r="H453">
            <v>1.748</v>
          </cell>
          <cell r="K453">
            <v>1.629</v>
          </cell>
          <cell r="L453">
            <v>1.62</v>
          </cell>
          <cell r="M453">
            <v>1.631</v>
          </cell>
          <cell r="N453">
            <v>1.6519999999999999</v>
          </cell>
          <cell r="O453" t="str">
            <v>-</v>
          </cell>
          <cell r="P453" t="str">
            <v>-</v>
          </cell>
          <cell r="Q453" t="str">
            <v>-</v>
          </cell>
          <cell r="R453" t="str">
            <v>-</v>
          </cell>
          <cell r="S453" t="str">
            <v>-</v>
          </cell>
          <cell r="T453" t="str">
            <v>-</v>
          </cell>
          <cell r="U453" t="str">
            <v>-</v>
          </cell>
          <cell r="V453" t="str">
            <v>-</v>
          </cell>
          <cell r="W453" t="str">
            <v>-</v>
          </cell>
          <cell r="X453" t="str">
            <v>-</v>
          </cell>
          <cell r="Y453" t="str">
            <v>-</v>
          </cell>
          <cell r="Z453" t="str">
            <v>-</v>
          </cell>
          <cell r="AA453" t="str">
            <v>SWUCA</v>
          </cell>
        </row>
        <row r="454">
          <cell r="A454">
            <v>4866</v>
          </cell>
          <cell r="B454" t="str">
            <v xml:space="preserve">ENGLEWOOD WATER DISTRICT     </v>
          </cell>
          <cell r="H454">
            <v>0.95299999999999996</v>
          </cell>
          <cell r="K454">
            <v>2.1819999999999999</v>
          </cell>
          <cell r="L454">
            <v>2.34</v>
          </cell>
          <cell r="M454">
            <v>2.766</v>
          </cell>
          <cell r="N454">
            <v>3.4630000000000001</v>
          </cell>
          <cell r="O454">
            <v>3.2709999999999999</v>
          </cell>
          <cell r="P454">
            <v>3.3340000000000001</v>
          </cell>
          <cell r="Q454">
            <v>3.5150000000000001</v>
          </cell>
          <cell r="R454">
            <v>2.665</v>
          </cell>
          <cell r="S454">
            <v>3.0910000000000002</v>
          </cell>
          <cell r="T454">
            <v>2.6080000000000001</v>
          </cell>
          <cell r="U454">
            <v>2.6110000000000002</v>
          </cell>
          <cell r="V454">
            <v>2.6970000000000001</v>
          </cell>
          <cell r="W454">
            <v>2.6179999999999999</v>
          </cell>
          <cell r="X454">
            <v>2.9039999999999999</v>
          </cell>
          <cell r="Y454">
            <v>2.9670000000000001</v>
          </cell>
          <cell r="AA454" t="str">
            <v>SWUCA</v>
          </cell>
        </row>
        <row r="455">
          <cell r="A455">
            <v>5387</v>
          </cell>
          <cell r="B455" t="str">
            <v>MANATEE CO. / SARASOTA PART OF LBK</v>
          </cell>
          <cell r="H455">
            <v>1.2490000000000001</v>
          </cell>
          <cell r="K455" t="str">
            <v>-</v>
          </cell>
          <cell r="L455" t="str">
            <v>-</v>
          </cell>
          <cell r="M455" t="str">
            <v>-</v>
          </cell>
          <cell r="N455" t="str">
            <v>-</v>
          </cell>
          <cell r="O455" t="str">
            <v>-</v>
          </cell>
          <cell r="P455" t="str">
            <v>-</v>
          </cell>
          <cell r="Q455" t="str">
            <v>-</v>
          </cell>
          <cell r="R455" t="str">
            <v>-</v>
          </cell>
          <cell r="S455" t="str">
            <v>-</v>
          </cell>
          <cell r="T455" t="str">
            <v>-</v>
          </cell>
          <cell r="U455" t="str">
            <v>-</v>
          </cell>
          <cell r="V455" t="str">
            <v>-</v>
          </cell>
          <cell r="W455" t="str">
            <v>-</v>
          </cell>
          <cell r="X455" t="str">
            <v>-</v>
          </cell>
          <cell r="Y455" t="str">
            <v>-</v>
          </cell>
          <cell r="Z455" t="str">
            <v>-</v>
          </cell>
          <cell r="AA455" t="str">
            <v>SWUCA</v>
          </cell>
        </row>
        <row r="456">
          <cell r="A456">
            <v>5393</v>
          </cell>
          <cell r="B456" t="str">
            <v xml:space="preserve">VENICE, CITY OF                 </v>
          </cell>
          <cell r="H456">
            <v>2.1520000000000001</v>
          </cell>
          <cell r="K456">
            <v>2.109</v>
          </cell>
          <cell r="L456">
            <v>2.14</v>
          </cell>
          <cell r="M456">
            <v>2.1850000000000001</v>
          </cell>
          <cell r="N456">
            <v>2.2509999999999999</v>
          </cell>
          <cell r="O456">
            <v>2.351</v>
          </cell>
          <cell r="P456">
            <v>2.4329999999999998</v>
          </cell>
          <cell r="Q456">
            <v>2.327</v>
          </cell>
          <cell r="R456">
            <v>2.2290000000000001</v>
          </cell>
          <cell r="S456">
            <v>2.2389999999999999</v>
          </cell>
          <cell r="T456">
            <v>2.246</v>
          </cell>
          <cell r="U456">
            <v>2.2480000000000002</v>
          </cell>
          <cell r="V456">
            <v>2.194</v>
          </cell>
          <cell r="W456">
            <v>2.1150000000000002</v>
          </cell>
          <cell r="X456">
            <v>2.2650000000000001</v>
          </cell>
          <cell r="Y456">
            <v>2.0409999999999999</v>
          </cell>
          <cell r="AA456" t="str">
            <v>SWUCA</v>
          </cell>
        </row>
        <row r="457">
          <cell r="A457">
            <v>5456</v>
          </cell>
          <cell r="B457" t="str">
            <v>ELLIS, J &amp; F / VENICE RANCH MHE</v>
          </cell>
          <cell r="H457">
            <v>8.9999999999999993E-3</v>
          </cell>
          <cell r="K457">
            <v>4.2999999999999997E-2</v>
          </cell>
          <cell r="L457">
            <v>4.5999999999999999E-2</v>
          </cell>
          <cell r="M457">
            <v>1.6E-2</v>
          </cell>
          <cell r="N457" t="str">
            <v>-</v>
          </cell>
          <cell r="O457" t="str">
            <v>-</v>
          </cell>
          <cell r="P457" t="str">
            <v>-</v>
          </cell>
          <cell r="Q457" t="str">
            <v>-</v>
          </cell>
          <cell r="R457" t="str">
            <v>-</v>
          </cell>
          <cell r="S457" t="str">
            <v>-</v>
          </cell>
          <cell r="T457" t="str">
            <v>-</v>
          </cell>
          <cell r="U457" t="str">
            <v>-</v>
          </cell>
          <cell r="V457" t="str">
            <v>-</v>
          </cell>
          <cell r="W457" t="str">
            <v>-</v>
          </cell>
          <cell r="X457" t="str">
            <v>-</v>
          </cell>
          <cell r="Y457" t="str">
            <v>-</v>
          </cell>
          <cell r="Z457" t="str">
            <v>-</v>
          </cell>
          <cell r="AA457" t="str">
            <v>SWUCA</v>
          </cell>
        </row>
        <row r="458">
          <cell r="A458">
            <v>5788</v>
          </cell>
          <cell r="B458" t="str">
            <v>SUNRISE UTILITIES</v>
          </cell>
          <cell r="H458">
            <v>4.8000000000000001E-2</v>
          </cell>
          <cell r="K458">
            <v>3.2000000000000001E-2</v>
          </cell>
          <cell r="L458" t="str">
            <v>-</v>
          </cell>
          <cell r="M458" t="str">
            <v>-</v>
          </cell>
          <cell r="N458" t="str">
            <v>-</v>
          </cell>
          <cell r="O458" t="str">
            <v>-</v>
          </cell>
          <cell r="P458" t="str">
            <v>-</v>
          </cell>
          <cell r="Q458" t="str">
            <v>-</v>
          </cell>
          <cell r="R458" t="str">
            <v>-</v>
          </cell>
          <cell r="S458" t="str">
            <v>-</v>
          </cell>
          <cell r="T458" t="str">
            <v>-</v>
          </cell>
          <cell r="U458" t="str">
            <v>-</v>
          </cell>
          <cell r="V458" t="str">
            <v>-</v>
          </cell>
          <cell r="W458" t="str">
            <v>-</v>
          </cell>
          <cell r="X458" t="str">
            <v>-</v>
          </cell>
          <cell r="Y458" t="str">
            <v>-</v>
          </cell>
          <cell r="Z458" t="str">
            <v>-</v>
          </cell>
          <cell r="AA458" t="str">
            <v>SWUCA</v>
          </cell>
        </row>
        <row r="459">
          <cell r="A459">
            <v>5807</v>
          </cell>
          <cell r="B459" t="str">
            <v>ELL-CAP 66 / CAMELOT LAKES</v>
          </cell>
          <cell r="H459">
            <v>0.111</v>
          </cell>
          <cell r="K459">
            <v>0.14699999999999999</v>
          </cell>
          <cell r="L459">
            <v>0.151</v>
          </cell>
          <cell r="M459">
            <v>0.17599999999999999</v>
          </cell>
          <cell r="N459">
            <v>0.17799999999999999</v>
          </cell>
          <cell r="O459">
            <v>0.14399999999999999</v>
          </cell>
          <cell r="P459">
            <v>0.13100000000000001</v>
          </cell>
          <cell r="Q459">
            <v>0.115</v>
          </cell>
          <cell r="R459">
            <v>0.108</v>
          </cell>
          <cell r="S459">
            <v>0.125</v>
          </cell>
          <cell r="T459">
            <v>0.125</v>
          </cell>
          <cell r="U459">
            <v>0.13500000000000001</v>
          </cell>
          <cell r="V459">
            <v>0.105</v>
          </cell>
          <cell r="W459">
            <v>0.106</v>
          </cell>
          <cell r="X459">
            <v>0.113</v>
          </cell>
          <cell r="Y459">
            <v>0.108</v>
          </cell>
          <cell r="AA459" t="str">
            <v>SWUCA</v>
          </cell>
        </row>
        <row r="460">
          <cell r="A460">
            <v>6006</v>
          </cell>
          <cell r="B460" t="str">
            <v>SOUTHBAY UTILITIES INC.</v>
          </cell>
          <cell r="H460">
            <v>0.37</v>
          </cell>
          <cell r="K460">
            <v>0.40300000000000002</v>
          </cell>
          <cell r="L460">
            <v>0.155</v>
          </cell>
          <cell r="M460">
            <v>0.29299999999999998</v>
          </cell>
          <cell r="N460">
            <v>0.32800000000000001</v>
          </cell>
          <cell r="O460">
            <v>0.314</v>
          </cell>
          <cell r="P460">
            <v>0.32900000000000001</v>
          </cell>
          <cell r="Q460">
            <v>0.28399999999999997</v>
          </cell>
          <cell r="R460" t="str">
            <v>-</v>
          </cell>
          <cell r="S460" t="str">
            <v>-</v>
          </cell>
          <cell r="T460" t="str">
            <v>-</v>
          </cell>
          <cell r="U460" t="str">
            <v>-</v>
          </cell>
          <cell r="V460" t="str">
            <v>-</v>
          </cell>
          <cell r="W460" t="str">
            <v>-</v>
          </cell>
          <cell r="X460" t="str">
            <v>-</v>
          </cell>
          <cell r="Y460" t="str">
            <v>-</v>
          </cell>
          <cell r="Z460" t="str">
            <v>-</v>
          </cell>
          <cell r="AA460" t="str">
            <v>SWUCA</v>
          </cell>
        </row>
        <row r="461">
          <cell r="A461">
            <v>6364</v>
          </cell>
          <cell r="B461" t="str">
            <v xml:space="preserve">SARASOTA CO. / PLANTATION </v>
          </cell>
          <cell r="H461">
            <v>0.27900000000000003</v>
          </cell>
          <cell r="K461">
            <v>0</v>
          </cell>
          <cell r="L461" t="str">
            <v>-</v>
          </cell>
          <cell r="M461" t="str">
            <v>-</v>
          </cell>
          <cell r="N461" t="str">
            <v>-</v>
          </cell>
          <cell r="O461" t="str">
            <v>-</v>
          </cell>
          <cell r="P461" t="str">
            <v>-</v>
          </cell>
          <cell r="Q461" t="str">
            <v>-</v>
          </cell>
          <cell r="R461" t="str">
            <v>-</v>
          </cell>
          <cell r="S461" t="str">
            <v>-</v>
          </cell>
          <cell r="T461" t="str">
            <v>-</v>
          </cell>
          <cell r="U461" t="str">
            <v>-</v>
          </cell>
          <cell r="V461" t="str">
            <v>-</v>
          </cell>
          <cell r="W461" t="str">
            <v>-</v>
          </cell>
          <cell r="X461" t="str">
            <v>-</v>
          </cell>
          <cell r="Y461" t="str">
            <v>-</v>
          </cell>
          <cell r="Z461" t="str">
            <v>-</v>
          </cell>
          <cell r="AA461" t="str">
            <v>SWUCA</v>
          </cell>
        </row>
        <row r="462">
          <cell r="A462">
            <v>6607</v>
          </cell>
          <cell r="B462" t="str">
            <v>MYAKKA UTILITIES</v>
          </cell>
          <cell r="K462" t="str">
            <v>-</v>
          </cell>
          <cell r="L462" t="str">
            <v>-</v>
          </cell>
          <cell r="M462" t="str">
            <v>-</v>
          </cell>
          <cell r="N462" t="str">
            <v>-</v>
          </cell>
          <cell r="O462" t="str">
            <v>-</v>
          </cell>
          <cell r="P462" t="str">
            <v>-</v>
          </cell>
          <cell r="Q462" t="str">
            <v>-</v>
          </cell>
          <cell r="R462" t="str">
            <v>-</v>
          </cell>
          <cell r="S462" t="str">
            <v>-</v>
          </cell>
          <cell r="T462" t="str">
            <v>-</v>
          </cell>
          <cell r="U462" t="str">
            <v>-</v>
          </cell>
          <cell r="V462" t="str">
            <v>-</v>
          </cell>
          <cell r="W462" t="str">
            <v>-</v>
          </cell>
          <cell r="X462" t="str">
            <v>-</v>
          </cell>
          <cell r="Y462" t="str">
            <v>-</v>
          </cell>
          <cell r="Z462" t="str">
            <v>-</v>
          </cell>
          <cell r="AA462" t="str">
            <v>SWUCA</v>
          </cell>
        </row>
        <row r="463">
          <cell r="A463" t="str">
            <v>7411 / new # 8836</v>
          </cell>
          <cell r="B463" t="str">
            <v xml:space="preserve">SARASOTA CO. / UNIV. PARKWAY </v>
          </cell>
          <cell r="H463">
            <v>8.81</v>
          </cell>
          <cell r="K463">
            <v>11.772</v>
          </cell>
          <cell r="L463">
            <v>9.7569999999999997</v>
          </cell>
          <cell r="M463">
            <v>12.239000000000001</v>
          </cell>
          <cell r="N463">
            <v>11.795999999999999</v>
          </cell>
          <cell r="O463">
            <v>14.234</v>
          </cell>
          <cell r="P463">
            <v>13.702</v>
          </cell>
          <cell r="Q463">
            <v>14.786</v>
          </cell>
          <cell r="R463">
            <v>15.343999999999999</v>
          </cell>
          <cell r="S463">
            <v>15.505000000000001</v>
          </cell>
          <cell r="T463">
            <v>15.808999999999999</v>
          </cell>
          <cell r="U463">
            <v>16.504999999999999</v>
          </cell>
          <cell r="V463">
            <v>17.585000000000001</v>
          </cell>
          <cell r="W463">
            <v>16.875</v>
          </cell>
          <cell r="X463">
            <v>17.917000000000002</v>
          </cell>
          <cell r="Y463" t="str">
            <v>-</v>
          </cell>
          <cell r="Z463" t="str">
            <v>-</v>
          </cell>
          <cell r="AA463" t="str">
            <v>SWUCA</v>
          </cell>
        </row>
        <row r="464">
          <cell r="A464">
            <v>7448</v>
          </cell>
          <cell r="B464" t="str">
            <v>ROYALTY RESORTS / SUN 'N FUN RV</v>
          </cell>
          <cell r="H464">
            <v>1.4999999999999999E-2</v>
          </cell>
          <cell r="K464">
            <v>0.1</v>
          </cell>
          <cell r="L464" t="str">
            <v>-</v>
          </cell>
          <cell r="M464" t="str">
            <v>-</v>
          </cell>
          <cell r="N464" t="str">
            <v>-</v>
          </cell>
          <cell r="O464" t="str">
            <v>-</v>
          </cell>
          <cell r="P464" t="str">
            <v>-</v>
          </cell>
          <cell r="Q464">
            <v>0.111</v>
          </cell>
          <cell r="R464">
            <v>0.11799999999999999</v>
          </cell>
          <cell r="S464">
            <v>8.3000000000000004E-2</v>
          </cell>
          <cell r="T464">
            <v>0.104</v>
          </cell>
          <cell r="U464">
            <v>0.105</v>
          </cell>
          <cell r="V464">
            <v>0.112</v>
          </cell>
          <cell r="W464">
            <v>0.114</v>
          </cell>
          <cell r="X464">
            <v>0.10299999999999999</v>
          </cell>
          <cell r="Y464">
            <v>0.09</v>
          </cell>
          <cell r="AA464" t="str">
            <v>SWUCA</v>
          </cell>
        </row>
        <row r="465">
          <cell r="A465">
            <v>7740</v>
          </cell>
          <cell r="B465" t="str">
            <v>SARASOTA CO. / SORRENTO</v>
          </cell>
          <cell r="H465">
            <v>0</v>
          </cell>
          <cell r="K465">
            <v>0</v>
          </cell>
          <cell r="L465" t="str">
            <v>-</v>
          </cell>
          <cell r="M465" t="str">
            <v>-</v>
          </cell>
          <cell r="N465" t="str">
            <v>-</v>
          </cell>
          <cell r="O465" t="str">
            <v>-</v>
          </cell>
          <cell r="P465" t="str">
            <v>-</v>
          </cell>
          <cell r="Q465" t="str">
            <v>-</v>
          </cell>
          <cell r="R465" t="str">
            <v>-</v>
          </cell>
          <cell r="S465" t="str">
            <v>-</v>
          </cell>
          <cell r="T465" t="str">
            <v>-</v>
          </cell>
          <cell r="U465" t="str">
            <v>-</v>
          </cell>
          <cell r="V465" t="str">
            <v>-</v>
          </cell>
          <cell r="W465" t="str">
            <v>-</v>
          </cell>
          <cell r="X465" t="str">
            <v>-</v>
          </cell>
          <cell r="Y465" t="str">
            <v>-</v>
          </cell>
          <cell r="Z465" t="str">
            <v>-</v>
          </cell>
          <cell r="AA465" t="str">
            <v>SWUCA</v>
          </cell>
        </row>
        <row r="466">
          <cell r="A466">
            <v>8836</v>
          </cell>
          <cell r="B466" t="str">
            <v>SARASOTA CO. / CARLTON RESERVE</v>
          </cell>
          <cell r="H466" t="str">
            <v>-</v>
          </cell>
          <cell r="K466">
            <v>0</v>
          </cell>
          <cell r="L466" t="str">
            <v>-</v>
          </cell>
          <cell r="M466" t="str">
            <v>-</v>
          </cell>
          <cell r="N466" t="str">
            <v>-</v>
          </cell>
          <cell r="O466" t="str">
            <v>-</v>
          </cell>
          <cell r="P466" t="str">
            <v>-</v>
          </cell>
          <cell r="Q466" t="str">
            <v>-</v>
          </cell>
          <cell r="R466" t="str">
            <v>-</v>
          </cell>
          <cell r="S466" t="str">
            <v>-</v>
          </cell>
          <cell r="T466" t="str">
            <v>-</v>
          </cell>
          <cell r="U466" t="str">
            <v>-</v>
          </cell>
          <cell r="V466" t="str">
            <v>-</v>
          </cell>
          <cell r="W466" t="str">
            <v>-</v>
          </cell>
          <cell r="X466" t="str">
            <v>-</v>
          </cell>
          <cell r="Y466">
            <v>18.199000000000002</v>
          </cell>
          <cell r="AA466" t="str">
            <v>SWUCA</v>
          </cell>
        </row>
        <row r="467">
          <cell r="A467">
            <v>10224</v>
          </cell>
          <cell r="B467" t="str">
            <v>SARASOTA, CITY OF - DOWNTOWN R/O</v>
          </cell>
          <cell r="H467" t="str">
            <v>-</v>
          </cell>
          <cell r="K467">
            <v>0</v>
          </cell>
          <cell r="L467" t="str">
            <v>-</v>
          </cell>
          <cell r="M467">
            <v>0</v>
          </cell>
          <cell r="N467">
            <v>0</v>
          </cell>
          <cell r="O467">
            <v>0</v>
          </cell>
          <cell r="P467">
            <v>0</v>
          </cell>
          <cell r="Q467">
            <v>0</v>
          </cell>
          <cell r="R467">
            <v>0</v>
          </cell>
          <cell r="S467" t="str">
            <v>-</v>
          </cell>
          <cell r="T467" t="str">
            <v>-</v>
          </cell>
          <cell r="U467" t="str">
            <v>-</v>
          </cell>
          <cell r="V467" t="str">
            <v>-</v>
          </cell>
          <cell r="W467" t="str">
            <v>-</v>
          </cell>
          <cell r="X467" t="str">
            <v>-</v>
          </cell>
          <cell r="Y467" t="str">
            <v>-</v>
          </cell>
          <cell r="Z467" t="str">
            <v>-</v>
          </cell>
          <cell r="AA467" t="str">
            <v>SWUCA</v>
          </cell>
        </row>
        <row r="468">
          <cell r="A468">
            <v>10225</v>
          </cell>
          <cell r="B468" t="str">
            <v>SARASOTA, CITY OF / BOBBY JONES</v>
          </cell>
          <cell r="H468" t="str">
            <v>-</v>
          </cell>
          <cell r="K468">
            <v>0</v>
          </cell>
          <cell r="L468" t="str">
            <v>-</v>
          </cell>
          <cell r="M468" t="str">
            <v>-</v>
          </cell>
          <cell r="N468" t="str">
            <v>-</v>
          </cell>
          <cell r="O468" t="str">
            <v>-</v>
          </cell>
          <cell r="P468" t="str">
            <v>-</v>
          </cell>
          <cell r="Q468" t="str">
            <v>-</v>
          </cell>
          <cell r="R468" t="str">
            <v>-</v>
          </cell>
          <cell r="S468" t="str">
            <v>-</v>
          </cell>
          <cell r="T468" t="str">
            <v>-</v>
          </cell>
          <cell r="U468" t="str">
            <v>-</v>
          </cell>
          <cell r="V468" t="str">
            <v>-</v>
          </cell>
          <cell r="W468" t="str">
            <v>-</v>
          </cell>
          <cell r="X468" t="str">
            <v>-</v>
          </cell>
          <cell r="Y468" t="str">
            <v>-</v>
          </cell>
          <cell r="Z468" t="str">
            <v>-</v>
          </cell>
          <cell r="AA468" t="str">
            <v>SWUCA</v>
          </cell>
        </row>
        <row r="469">
          <cell r="B469" t="str">
            <v>DOLOMITE/KENSIGNTON PK/S GATE//ATLANTIC/S E DEV/S E SHOP, ETC</v>
          </cell>
          <cell r="K469" t="str">
            <v>-</v>
          </cell>
          <cell r="L469" t="str">
            <v>-</v>
          </cell>
          <cell r="M469" t="str">
            <v>-</v>
          </cell>
          <cell r="N469" t="str">
            <v>-</v>
          </cell>
          <cell r="O469" t="str">
            <v>-</v>
          </cell>
          <cell r="P469" t="str">
            <v>-</v>
          </cell>
          <cell r="Q469" t="str">
            <v>-</v>
          </cell>
          <cell r="R469" t="str">
            <v>-</v>
          </cell>
          <cell r="S469" t="str">
            <v>-</v>
          </cell>
          <cell r="T469" t="str">
            <v>-</v>
          </cell>
          <cell r="U469" t="str">
            <v>-</v>
          </cell>
          <cell r="V469" t="str">
            <v>-</v>
          </cell>
          <cell r="W469" t="str">
            <v>-</v>
          </cell>
          <cell r="X469" t="str">
            <v>-</v>
          </cell>
          <cell r="Y469" t="str">
            <v>-</v>
          </cell>
          <cell r="Z469" t="str">
            <v>-</v>
          </cell>
          <cell r="AA469" t="str">
            <v>SWUCA</v>
          </cell>
        </row>
        <row r="472">
          <cell r="A472" t="str">
            <v>SARASOTA COUNTY TOTAL PUBLIC SUPPLY &gt;&gt;&gt;</v>
          </cell>
          <cell r="C472">
            <v>0</v>
          </cell>
          <cell r="D472">
            <v>0</v>
          </cell>
          <cell r="E472">
            <v>0</v>
          </cell>
          <cell r="F472">
            <v>0</v>
          </cell>
          <cell r="G472">
            <v>0</v>
          </cell>
          <cell r="H472">
            <v>24.856000000000002</v>
          </cell>
          <cell r="I472">
            <v>0</v>
          </cell>
          <cell r="J472">
            <v>0</v>
          </cell>
          <cell r="K472">
            <v>32.11</v>
          </cell>
          <cell r="L472">
            <v>28.556000000000001</v>
          </cell>
          <cell r="M472">
            <v>31.099999999999998</v>
          </cell>
          <cell r="N472">
            <v>31.721</v>
          </cell>
          <cell r="O472">
            <v>31.798000000000002</v>
          </cell>
          <cell r="P472">
            <v>31.311999999999998</v>
          </cell>
          <cell r="Q472">
            <v>32.24799999999999</v>
          </cell>
          <cell r="R472">
            <v>31.44</v>
          </cell>
          <cell r="S472">
            <v>31.548000000000002</v>
          </cell>
          <cell r="T472">
            <v>31.707000000000001</v>
          </cell>
          <cell r="U472">
            <v>32.587999999999994</v>
          </cell>
          <cell r="V472">
            <v>34.048999999999999</v>
          </cell>
          <cell r="W472">
            <v>33.854999999999997</v>
          </cell>
          <cell r="X472">
            <v>35.502000000000002</v>
          </cell>
          <cell r="Y472">
            <v>33.748000000000005</v>
          </cell>
          <cell r="Z472">
            <v>0</v>
          </cell>
        </row>
        <row r="475">
          <cell r="A475">
            <v>1368</v>
          </cell>
          <cell r="B475" t="str">
            <v>LAKE PANASOFFKEE WATER ASSN INC.</v>
          </cell>
          <cell r="K475">
            <v>0.20699999999999999</v>
          </cell>
          <cell r="L475">
            <v>0.23</v>
          </cell>
          <cell r="M475">
            <v>0.24399999999999999</v>
          </cell>
          <cell r="N475">
            <v>0.24399999999999999</v>
          </cell>
          <cell r="O475">
            <v>0.251</v>
          </cell>
          <cell r="P475">
            <v>0.24</v>
          </cell>
          <cell r="Q475">
            <v>0.21299999999999999</v>
          </cell>
          <cell r="R475">
            <v>0.23499999999999999</v>
          </cell>
          <cell r="S475">
            <v>0.219</v>
          </cell>
          <cell r="T475">
            <v>0.252</v>
          </cell>
          <cell r="U475">
            <v>0.24399999999999999</v>
          </cell>
          <cell r="V475">
            <v>0.25700000000000001</v>
          </cell>
          <cell r="W475">
            <v>0.25900000000000001</v>
          </cell>
          <cell r="X475">
            <v>0.27800000000000002</v>
          </cell>
          <cell r="Y475">
            <v>0.27200000000000002</v>
          </cell>
        </row>
        <row r="476">
          <cell r="A476">
            <v>2622</v>
          </cell>
          <cell r="B476" t="str">
            <v xml:space="preserve">CONTINENTAL COUNTRY CLUB, INC.  </v>
          </cell>
          <cell r="K476">
            <v>0.34799999999999998</v>
          </cell>
          <cell r="L476">
            <v>0.38200000000000001</v>
          </cell>
          <cell r="M476">
            <v>0.45200000000000001</v>
          </cell>
          <cell r="N476">
            <v>0.45800000000000002</v>
          </cell>
          <cell r="O476">
            <v>0.49199999999999999</v>
          </cell>
          <cell r="P476">
            <v>0.52800000000000002</v>
          </cell>
          <cell r="Q476">
            <v>0.23799999999999999</v>
          </cell>
          <cell r="R476">
            <v>0.25900000000000001</v>
          </cell>
          <cell r="S476">
            <v>0.25</v>
          </cell>
          <cell r="T476">
            <v>0.40600000000000003</v>
          </cell>
          <cell r="U476">
            <v>0.38</v>
          </cell>
          <cell r="V476">
            <v>0.42299999999999999</v>
          </cell>
          <cell r="W476">
            <v>0.34399999999999997</v>
          </cell>
          <cell r="X476">
            <v>0.51200000000000001</v>
          </cell>
          <cell r="Y476">
            <v>0.433</v>
          </cell>
        </row>
        <row r="477">
          <cell r="A477">
            <v>5871</v>
          </cell>
          <cell r="B477" t="str">
            <v>BRADDOCK, THOMAS / RED BARN MOBILE</v>
          </cell>
          <cell r="C477" t="str">
            <v xml:space="preserve"> </v>
          </cell>
          <cell r="K477">
            <v>0.03</v>
          </cell>
          <cell r="L477" t="str">
            <v>-</v>
          </cell>
          <cell r="M477" t="str">
            <v>-</v>
          </cell>
          <cell r="N477" t="str">
            <v>-</v>
          </cell>
          <cell r="O477" t="str">
            <v>-</v>
          </cell>
          <cell r="P477" t="str">
            <v>-</v>
          </cell>
          <cell r="Q477" t="str">
            <v>-</v>
          </cell>
          <cell r="R477" t="str">
            <v>-</v>
          </cell>
          <cell r="S477" t="str">
            <v>-</v>
          </cell>
          <cell r="T477" t="str">
            <v>-</v>
          </cell>
          <cell r="U477" t="str">
            <v>-</v>
          </cell>
          <cell r="V477" t="str">
            <v>-</v>
          </cell>
          <cell r="W477" t="str">
            <v>-</v>
          </cell>
          <cell r="X477" t="str">
            <v>-</v>
          </cell>
          <cell r="Y477" t="str">
            <v>-</v>
          </cell>
          <cell r="Z477" t="str">
            <v>-</v>
          </cell>
        </row>
        <row r="478">
          <cell r="A478">
            <v>6248</v>
          </cell>
          <cell r="B478" t="str">
            <v>LEISURE TIMES MOBILE HOME</v>
          </cell>
          <cell r="K478" t="str">
            <v>-</v>
          </cell>
          <cell r="L478" t="str">
            <v>-</v>
          </cell>
          <cell r="M478" t="str">
            <v>-</v>
          </cell>
          <cell r="N478" t="str">
            <v>-</v>
          </cell>
          <cell r="O478" t="str">
            <v>-</v>
          </cell>
          <cell r="P478" t="str">
            <v>-</v>
          </cell>
          <cell r="Q478" t="str">
            <v>-</v>
          </cell>
          <cell r="R478" t="str">
            <v>-</v>
          </cell>
          <cell r="S478" t="str">
            <v>-</v>
          </cell>
          <cell r="T478" t="str">
            <v>-</v>
          </cell>
          <cell r="U478" t="str">
            <v>-</v>
          </cell>
          <cell r="V478" t="str">
            <v>-</v>
          </cell>
          <cell r="W478" t="str">
            <v>-</v>
          </cell>
          <cell r="X478" t="str">
            <v>-</v>
          </cell>
          <cell r="Y478" t="str">
            <v>-</v>
          </cell>
          <cell r="Z478" t="str">
            <v>-</v>
          </cell>
        </row>
        <row r="479">
          <cell r="A479">
            <v>6519</v>
          </cell>
          <cell r="B479" t="str">
            <v xml:space="preserve">BUSHNELL, CITY OF               </v>
          </cell>
          <cell r="K479">
            <v>0.29599999999999999</v>
          </cell>
          <cell r="L479">
            <v>0.26500000000000001</v>
          </cell>
          <cell r="M479">
            <v>0.27800000000000002</v>
          </cell>
          <cell r="N479">
            <v>0.315</v>
          </cell>
          <cell r="O479">
            <v>0.33900000000000002</v>
          </cell>
          <cell r="P479">
            <v>0.38</v>
          </cell>
          <cell r="Q479">
            <v>0.38500000000000001</v>
          </cell>
          <cell r="R479">
            <v>0.36199999999999999</v>
          </cell>
          <cell r="S479">
            <v>0.36199999999999999</v>
          </cell>
          <cell r="T479">
            <v>0.38700000000000001</v>
          </cell>
          <cell r="U479">
            <v>0.34599999999999997</v>
          </cell>
          <cell r="V479">
            <v>0.39800000000000002</v>
          </cell>
          <cell r="W479">
            <v>0.434</v>
          </cell>
          <cell r="X479">
            <v>0.47599999999999998</v>
          </cell>
          <cell r="Y479">
            <v>0.44500000000000001</v>
          </cell>
        </row>
        <row r="480">
          <cell r="A480">
            <v>7185</v>
          </cell>
          <cell r="B480" t="str">
            <v xml:space="preserve">WEBSTER, CITY OF                </v>
          </cell>
          <cell r="K480">
            <v>0.157</v>
          </cell>
          <cell r="L480">
            <v>0.14299999999999999</v>
          </cell>
          <cell r="M480">
            <v>0.14399999999999999</v>
          </cell>
          <cell r="N480">
            <v>0.11899999999999999</v>
          </cell>
          <cell r="O480">
            <v>0.124</v>
          </cell>
          <cell r="P480">
            <v>0.121</v>
          </cell>
          <cell r="Q480">
            <v>0.128</v>
          </cell>
          <cell r="R480">
            <v>0.13700000000000001</v>
          </cell>
          <cell r="S480">
            <v>0.114</v>
          </cell>
          <cell r="T480">
            <v>1.109</v>
          </cell>
          <cell r="U480">
            <v>7.5999999999999998E-2</v>
          </cell>
          <cell r="V480">
            <v>9.2999999999999999E-2</v>
          </cell>
          <cell r="W480">
            <v>9.0999999999999998E-2</v>
          </cell>
          <cell r="X480">
            <v>0.10199999999999999</v>
          </cell>
          <cell r="Y480">
            <v>0.10199999999999999</v>
          </cell>
        </row>
        <row r="481">
          <cell r="A481">
            <v>7799</v>
          </cell>
          <cell r="B481" t="str">
            <v>CEDAR ACRES, INC.</v>
          </cell>
          <cell r="K481">
            <v>2.4E-2</v>
          </cell>
          <cell r="L481">
            <v>4.2000000000000003E-2</v>
          </cell>
          <cell r="M481">
            <v>6.0999999999999999E-2</v>
          </cell>
          <cell r="N481" t="str">
            <v>-</v>
          </cell>
          <cell r="O481" t="str">
            <v>-</v>
          </cell>
          <cell r="P481" t="str">
            <v>-</v>
          </cell>
          <cell r="Q481" t="str">
            <v>-</v>
          </cell>
          <cell r="R481" t="str">
            <v>-</v>
          </cell>
          <cell r="S481" t="str">
            <v>-</v>
          </cell>
          <cell r="T481" t="str">
            <v>-</v>
          </cell>
          <cell r="U481" t="str">
            <v>-</v>
          </cell>
          <cell r="V481" t="str">
            <v>-</v>
          </cell>
          <cell r="W481" t="str">
            <v>-</v>
          </cell>
          <cell r="X481">
            <v>8.6999999999999994E-2</v>
          </cell>
          <cell r="Y481">
            <v>8.6999999999999994E-2</v>
          </cell>
        </row>
        <row r="482">
          <cell r="A482">
            <v>7877</v>
          </cell>
          <cell r="B482" t="str">
            <v>SSU / APACHE SHORES</v>
          </cell>
          <cell r="K482" t="str">
            <v>-</v>
          </cell>
          <cell r="L482" t="str">
            <v>-</v>
          </cell>
          <cell r="M482" t="str">
            <v>-</v>
          </cell>
          <cell r="N482" t="str">
            <v>-</v>
          </cell>
          <cell r="O482" t="str">
            <v>-</v>
          </cell>
          <cell r="P482" t="str">
            <v>-</v>
          </cell>
          <cell r="Q482" t="str">
            <v>-</v>
          </cell>
          <cell r="R482" t="str">
            <v>-</v>
          </cell>
          <cell r="S482" t="str">
            <v>-</v>
          </cell>
          <cell r="T482" t="str">
            <v>-</v>
          </cell>
          <cell r="U482" t="str">
            <v>-</v>
          </cell>
          <cell r="V482" t="str">
            <v>-</v>
          </cell>
          <cell r="W482" t="str">
            <v>-</v>
          </cell>
          <cell r="X482" t="str">
            <v>-</v>
          </cell>
          <cell r="Y482" t="str">
            <v>-</v>
          </cell>
          <cell r="Z482" t="str">
            <v>-</v>
          </cell>
        </row>
        <row r="483">
          <cell r="A483">
            <v>8135</v>
          </cell>
          <cell r="B483" t="str">
            <v xml:space="preserve">WILDWOOD, CITY OF               </v>
          </cell>
          <cell r="K483">
            <v>0.68200000000000005</v>
          </cell>
          <cell r="L483">
            <v>0.745</v>
          </cell>
          <cell r="M483">
            <v>0.73399999999999999</v>
          </cell>
          <cell r="N483">
            <v>0.499</v>
          </cell>
          <cell r="O483">
            <v>1.1000000000000001</v>
          </cell>
          <cell r="P483">
            <v>1.363</v>
          </cell>
          <cell r="Q483">
            <v>1.403</v>
          </cell>
          <cell r="R483">
            <v>1.413</v>
          </cell>
          <cell r="S483">
            <v>1.591</v>
          </cell>
          <cell r="T483">
            <v>0.81699999999999995</v>
          </cell>
          <cell r="U483">
            <v>1.6559999999999999</v>
          </cell>
          <cell r="V483">
            <v>1.788</v>
          </cell>
          <cell r="W483">
            <v>1.911</v>
          </cell>
          <cell r="X483">
            <v>2.0990000000000002</v>
          </cell>
          <cell r="Y483">
            <v>2.0510000000000002</v>
          </cell>
        </row>
        <row r="484">
          <cell r="A484">
            <v>8193</v>
          </cell>
          <cell r="B484" t="str">
            <v xml:space="preserve">CENTER HILL, CITY OF            </v>
          </cell>
          <cell r="K484">
            <v>9.1999999999999998E-2</v>
          </cell>
          <cell r="L484">
            <v>9.9000000000000005E-2</v>
          </cell>
          <cell r="M484">
            <v>0.08</v>
          </cell>
          <cell r="N484">
            <v>9.2999999999999999E-2</v>
          </cell>
          <cell r="O484">
            <v>8.5000000000000006E-2</v>
          </cell>
          <cell r="P484">
            <v>8.7999999999999995E-2</v>
          </cell>
          <cell r="Q484">
            <v>0.13200000000000001</v>
          </cell>
          <cell r="R484">
            <v>0.13800000000000001</v>
          </cell>
          <cell r="S484">
            <v>8.1000000000000003E-2</v>
          </cell>
          <cell r="T484">
            <v>7.0000000000000007E-2</v>
          </cell>
          <cell r="U484">
            <v>6.6000000000000003E-2</v>
          </cell>
          <cell r="V484">
            <v>6.6000000000000003E-2</v>
          </cell>
          <cell r="W484">
            <v>6.4000000000000001E-2</v>
          </cell>
          <cell r="X484">
            <v>0.09</v>
          </cell>
          <cell r="Y484">
            <v>8.2000000000000003E-2</v>
          </cell>
        </row>
        <row r="485">
          <cell r="A485">
            <v>9660</v>
          </cell>
          <cell r="B485" t="str">
            <v>BROWN, RONALD</v>
          </cell>
          <cell r="K485">
            <v>3.6999999999999998E-2</v>
          </cell>
          <cell r="L485">
            <v>3.7999999999999999E-2</v>
          </cell>
          <cell r="M485">
            <v>3.5999999999999997E-2</v>
          </cell>
          <cell r="N485" t="str">
            <v>-</v>
          </cell>
          <cell r="O485" t="str">
            <v>-</v>
          </cell>
          <cell r="P485" t="str">
            <v>-</v>
          </cell>
          <cell r="Q485" t="str">
            <v>-</v>
          </cell>
          <cell r="R485" t="str">
            <v>-</v>
          </cell>
          <cell r="S485" t="str">
            <v>-</v>
          </cell>
          <cell r="T485" t="str">
            <v>-</v>
          </cell>
          <cell r="U485" t="str">
            <v>-</v>
          </cell>
          <cell r="V485" t="str">
            <v>-</v>
          </cell>
          <cell r="W485" t="str">
            <v>-</v>
          </cell>
          <cell r="X485" t="str">
            <v>-</v>
          </cell>
          <cell r="Y485" t="str">
            <v>-</v>
          </cell>
          <cell r="Z485" t="str">
            <v>-</v>
          </cell>
        </row>
        <row r="486">
          <cell r="A486">
            <v>10488</v>
          </cell>
          <cell r="B486" t="str">
            <v>COLEMAN, CITY OF</v>
          </cell>
          <cell r="K486" t="str">
            <v>-</v>
          </cell>
          <cell r="L486" t="str">
            <v>-</v>
          </cell>
          <cell r="M486" t="str">
            <v>-</v>
          </cell>
          <cell r="N486" t="str">
            <v>-</v>
          </cell>
          <cell r="O486" t="str">
            <v>-</v>
          </cell>
          <cell r="P486" t="str">
            <v>-</v>
          </cell>
          <cell r="Q486">
            <v>0.29899999999999999</v>
          </cell>
          <cell r="R486">
            <v>7.0000000000000007E-2</v>
          </cell>
          <cell r="S486">
            <v>5.6000000000000001E-2</v>
          </cell>
          <cell r="T486" t="str">
            <v>-</v>
          </cell>
          <cell r="U486" t="str">
            <v>-</v>
          </cell>
          <cell r="V486" t="str">
            <v>-</v>
          </cell>
          <cell r="W486" t="str">
            <v>-</v>
          </cell>
          <cell r="X486" t="str">
            <v>-</v>
          </cell>
          <cell r="Y486" t="str">
            <v>-</v>
          </cell>
          <cell r="Z486" t="str">
            <v>-</v>
          </cell>
        </row>
        <row r="487">
          <cell r="A487">
            <v>11404</v>
          </cell>
          <cell r="B487" t="str">
            <v>LITTLE SUMTER UTILITY CO.</v>
          </cell>
          <cell r="K487" t="str">
            <v>-</v>
          </cell>
          <cell r="L487" t="str">
            <v>-</v>
          </cell>
          <cell r="M487" t="str">
            <v>-</v>
          </cell>
          <cell r="N487" t="str">
            <v>-</v>
          </cell>
          <cell r="O487">
            <v>0.183</v>
          </cell>
          <cell r="P487">
            <v>0.65700000000000003</v>
          </cell>
          <cell r="Q487">
            <v>0.65700000000000003</v>
          </cell>
          <cell r="R487">
            <v>1.9279999999999999</v>
          </cell>
          <cell r="S487">
            <v>2.86</v>
          </cell>
          <cell r="T487">
            <v>3.4830000000000001</v>
          </cell>
          <cell r="U487">
            <v>4.6710000000000003</v>
          </cell>
          <cell r="V487">
            <v>6.1109999999999998</v>
          </cell>
          <cell r="W487">
            <v>5.181</v>
          </cell>
          <cell r="X487">
            <v>6.7480000000000002</v>
          </cell>
          <cell r="Y487" t="str">
            <v>-</v>
          </cell>
          <cell r="Z487" t="str">
            <v>-</v>
          </cell>
        </row>
        <row r="488">
          <cell r="A488">
            <v>12236</v>
          </cell>
          <cell r="B488" t="str">
            <v>NORTH SUMTER UTILITY CO</v>
          </cell>
          <cell r="K488" t="str">
            <v>-</v>
          </cell>
          <cell r="L488" t="str">
            <v>-</v>
          </cell>
          <cell r="M488" t="str">
            <v>-</v>
          </cell>
          <cell r="N488" t="str">
            <v>-</v>
          </cell>
          <cell r="O488" t="str">
            <v>-</v>
          </cell>
          <cell r="P488" t="str">
            <v>-</v>
          </cell>
          <cell r="Q488" t="str">
            <v>-</v>
          </cell>
          <cell r="R488" t="str">
            <v>-</v>
          </cell>
          <cell r="S488" t="str">
            <v>-</v>
          </cell>
          <cell r="T488" t="str">
            <v>-</v>
          </cell>
          <cell r="U488" t="str">
            <v>-</v>
          </cell>
          <cell r="V488">
            <v>0.503</v>
          </cell>
          <cell r="W488">
            <v>0.85699999999999998</v>
          </cell>
          <cell r="X488">
            <v>6.8140000000000001</v>
          </cell>
          <cell r="Y488" t="str">
            <v>-</v>
          </cell>
          <cell r="Z488" t="str">
            <v>-</v>
          </cell>
        </row>
        <row r="489">
          <cell r="A489">
            <v>13005</v>
          </cell>
          <cell r="B489" t="str">
            <v xml:space="preserve">SUMTER WCA &amp; VILLAGES WCA </v>
          </cell>
          <cell r="K489" t="str">
            <v>-</v>
          </cell>
          <cell r="L489" t="str">
            <v>-</v>
          </cell>
          <cell r="M489" t="str">
            <v>-</v>
          </cell>
          <cell r="N489" t="str">
            <v>-</v>
          </cell>
          <cell r="O489" t="str">
            <v>-</v>
          </cell>
          <cell r="P489" t="str">
            <v>-</v>
          </cell>
          <cell r="Q489" t="str">
            <v>-</v>
          </cell>
          <cell r="R489" t="str">
            <v>-</v>
          </cell>
          <cell r="S489" t="str">
            <v>-</v>
          </cell>
          <cell r="T489" t="str">
            <v>-</v>
          </cell>
          <cell r="U489" t="str">
            <v>-</v>
          </cell>
          <cell r="V489" t="str">
            <v>-</v>
          </cell>
          <cell r="W489" t="str">
            <v>-</v>
          </cell>
          <cell r="X489" t="str">
            <v>-</v>
          </cell>
          <cell r="Y489">
            <v>10.814</v>
          </cell>
        </row>
        <row r="492">
          <cell r="A492" t="str">
            <v>SUMTER COUNTY TOTAL PUBLIC SUPPLY &gt;&gt;&gt;</v>
          </cell>
          <cell r="C492">
            <v>0</v>
          </cell>
          <cell r="D492">
            <v>0</v>
          </cell>
          <cell r="E492">
            <v>0</v>
          </cell>
          <cell r="F492">
            <v>0</v>
          </cell>
          <cell r="G492">
            <v>0</v>
          </cell>
          <cell r="H492">
            <v>0</v>
          </cell>
          <cell r="I492">
            <v>0</v>
          </cell>
          <cell r="J492">
            <v>0</v>
          </cell>
          <cell r="K492">
            <v>1.8730000000000002</v>
          </cell>
          <cell r="L492">
            <v>1.944</v>
          </cell>
          <cell r="M492">
            <v>2.0289999999999999</v>
          </cell>
          <cell r="N492">
            <v>1.7279999999999998</v>
          </cell>
          <cell r="O492">
            <v>2.5739999999999998</v>
          </cell>
          <cell r="P492">
            <v>3.3770000000000002</v>
          </cell>
          <cell r="Q492">
            <v>3.4550000000000001</v>
          </cell>
          <cell r="R492">
            <v>4.5419999999999998</v>
          </cell>
          <cell r="S492">
            <v>5.5329999999999995</v>
          </cell>
          <cell r="T492">
            <v>6.524</v>
          </cell>
          <cell r="U492">
            <v>7.4390000000000001</v>
          </cell>
          <cell r="V492">
            <v>9.6389999999999993</v>
          </cell>
          <cell r="W492">
            <v>9.1409999999999982</v>
          </cell>
          <cell r="X492">
            <v>17.206</v>
          </cell>
          <cell r="Y492">
            <v>14.286000000000001</v>
          </cell>
          <cell r="Z492">
            <v>0</v>
          </cell>
        </row>
        <row r="495">
          <cell r="A495" t="str">
            <v>DISTRICT TOTAL PUBLIC SUPPLY &gt;&gt;&gt;</v>
          </cell>
          <cell r="C495">
            <v>0</v>
          </cell>
          <cell r="D495">
            <v>55.837999999999994</v>
          </cell>
          <cell r="E495">
            <v>69.828000000000017</v>
          </cell>
          <cell r="F495">
            <v>63.843000000000004</v>
          </cell>
          <cell r="G495">
            <v>64.292000000000002</v>
          </cell>
          <cell r="H495">
            <v>207.85700000000003</v>
          </cell>
          <cell r="I495">
            <v>62.004000000000026</v>
          </cell>
          <cell r="J495">
            <v>58.634000000000029</v>
          </cell>
          <cell r="K495">
            <v>436.53100000000001</v>
          </cell>
          <cell r="L495">
            <v>416.77700000000004</v>
          </cell>
          <cell r="M495">
            <v>430.04400000000004</v>
          </cell>
          <cell r="N495">
            <v>443.98599999999999</v>
          </cell>
          <cell r="O495">
            <v>451.16800000000001</v>
          </cell>
          <cell r="P495">
            <v>457.39500000000004</v>
          </cell>
          <cell r="Q495">
            <v>490.90199999999999</v>
          </cell>
          <cell r="R495">
            <v>514.37369999999999</v>
          </cell>
          <cell r="S495">
            <v>472.714</v>
          </cell>
          <cell r="T495">
            <v>474.34700000000004</v>
          </cell>
          <cell r="U495">
            <v>458.61499999999995</v>
          </cell>
          <cell r="V495">
            <v>495.10500000000002</v>
          </cell>
          <cell r="W495">
            <v>511.8010000000001</v>
          </cell>
          <cell r="X495">
            <v>553.947</v>
          </cell>
          <cell r="Y495">
            <v>533.28899999999999</v>
          </cell>
          <cell r="Z495">
            <v>0</v>
          </cell>
        </row>
        <row r="498">
          <cell r="A498" t="str">
            <v xml:space="preserve">NTB AREA (Pasco, Pinellas counties, non-swuca Hillsborough </v>
          </cell>
          <cell r="C498">
            <v>0</v>
          </cell>
          <cell r="D498">
            <v>0</v>
          </cell>
          <cell r="E498">
            <v>0</v>
          </cell>
          <cell r="F498">
            <v>0</v>
          </cell>
          <cell r="G498">
            <v>0</v>
          </cell>
          <cell r="H498">
            <v>118.13300000000001</v>
          </cell>
          <cell r="I498">
            <v>0</v>
          </cell>
          <cell r="J498">
            <v>0</v>
          </cell>
          <cell r="K498">
            <v>236.71799999999999</v>
          </cell>
          <cell r="L498">
            <v>230.08900000000006</v>
          </cell>
          <cell r="M498">
            <v>234.786</v>
          </cell>
          <cell r="N498">
            <v>236.59499999999997</v>
          </cell>
          <cell r="O498">
            <v>239.02600000000001</v>
          </cell>
          <cell r="P498">
            <v>236.85600000000002</v>
          </cell>
          <cell r="Q498">
            <v>264.77700000000004</v>
          </cell>
          <cell r="R498">
            <v>276.43969999999996</v>
          </cell>
          <cell r="S498">
            <v>245.85499999999996</v>
          </cell>
          <cell r="T498">
            <v>237.72200000000001</v>
          </cell>
          <cell r="U498">
            <v>225.66400000000002</v>
          </cell>
          <cell r="V498">
            <v>244.86900000000003</v>
          </cell>
          <cell r="W498">
            <v>256.17</v>
          </cell>
          <cell r="X498">
            <v>262.58200000000005</v>
          </cell>
          <cell r="Y498">
            <v>258.37799999999999</v>
          </cell>
          <cell r="Z498">
            <v>0</v>
          </cell>
        </row>
        <row r="499">
          <cell r="A499" t="str">
            <v xml:space="preserve">Coastal area of the SWUCA captures all of Manatee, Sarasota, and Charlotte counties, SWUCA Hillsborough County  </v>
          </cell>
          <cell r="C499">
            <v>0</v>
          </cell>
          <cell r="D499">
            <v>0</v>
          </cell>
          <cell r="E499">
            <v>10.250999999999999</v>
          </cell>
          <cell r="F499">
            <v>0</v>
          </cell>
          <cell r="G499">
            <v>0</v>
          </cell>
          <cell r="H499">
            <v>24.856000000000002</v>
          </cell>
          <cell r="I499">
            <v>0</v>
          </cell>
          <cell r="J499">
            <v>0</v>
          </cell>
          <cell r="K499">
            <v>94.64800000000001</v>
          </cell>
          <cell r="L499">
            <v>91.888000000000005</v>
          </cell>
          <cell r="M499">
            <v>94.547000000000011</v>
          </cell>
          <cell r="N499">
            <v>97.36999999999999</v>
          </cell>
          <cell r="O499">
            <v>97.989000000000004</v>
          </cell>
          <cell r="P499">
            <v>99.92</v>
          </cell>
          <cell r="Q499">
            <v>106.142</v>
          </cell>
          <cell r="R499">
            <v>107.64699999999999</v>
          </cell>
          <cell r="S499">
            <v>106.93600000000001</v>
          </cell>
          <cell r="T499">
            <v>110.13199999999998</v>
          </cell>
          <cell r="U499">
            <v>110.898</v>
          </cell>
          <cell r="V499">
            <v>117.51600000000001</v>
          </cell>
          <cell r="W499">
            <v>118.90700000000001</v>
          </cell>
          <cell r="X499">
            <v>127.387</v>
          </cell>
          <cell r="Y499">
            <v>124.23799999999999</v>
          </cell>
          <cell r="Z499">
            <v>0</v>
          </cell>
        </row>
        <row r="500">
          <cell r="A500" t="str">
            <v xml:space="preserve">Inland area of SWUCA captures all of DeSoto, Hardee, Highlands and Polk counties. </v>
          </cell>
          <cell r="C500">
            <v>0</v>
          </cell>
          <cell r="D500">
            <v>55.837999999999994</v>
          </cell>
          <cell r="E500">
            <v>59.577000000000019</v>
          </cell>
          <cell r="F500">
            <v>63.843000000000004</v>
          </cell>
          <cell r="G500">
            <v>64.292000000000002</v>
          </cell>
          <cell r="H500">
            <v>64.868000000000009</v>
          </cell>
          <cell r="I500">
            <v>62.004000000000026</v>
          </cell>
          <cell r="J500">
            <v>58.634000000000029</v>
          </cell>
          <cell r="K500">
            <v>70.670999999999992</v>
          </cell>
          <cell r="L500">
            <v>64.075999999999993</v>
          </cell>
          <cell r="M500">
            <v>67.301000000000002</v>
          </cell>
          <cell r="N500">
            <v>73.864000000000004</v>
          </cell>
          <cell r="O500">
            <v>75.400999999999982</v>
          </cell>
          <cell r="P500">
            <v>77.322000000000017</v>
          </cell>
          <cell r="Q500">
            <v>76.474999999999966</v>
          </cell>
          <cell r="R500">
            <v>83.310999999999979</v>
          </cell>
          <cell r="S500">
            <v>76.631999999999991</v>
          </cell>
          <cell r="T500">
            <v>79.044000000000025</v>
          </cell>
          <cell r="U500">
            <v>75.440999999999988</v>
          </cell>
          <cell r="V500">
            <v>79.191999999999993</v>
          </cell>
          <cell r="W500">
            <v>80.384999999999977</v>
          </cell>
          <cell r="X500">
            <v>89.371000000000024</v>
          </cell>
          <cell r="Y500">
            <v>83.787000000000006</v>
          </cell>
          <cell r="Z500">
            <v>0</v>
          </cell>
        </row>
        <row r="501">
          <cell r="A501" t="str">
            <v xml:space="preserve">Northern Region (counties north of, and not including, Pasco County). </v>
          </cell>
          <cell r="C501">
            <v>0</v>
          </cell>
          <cell r="D501">
            <v>0</v>
          </cell>
          <cell r="E501">
            <v>0</v>
          </cell>
          <cell r="F501">
            <v>0</v>
          </cell>
          <cell r="G501">
            <v>0</v>
          </cell>
          <cell r="H501">
            <v>0</v>
          </cell>
          <cell r="I501">
            <v>0</v>
          </cell>
          <cell r="J501">
            <v>0</v>
          </cell>
          <cell r="K501">
            <v>34.494</v>
          </cell>
          <cell r="L501">
            <v>30.723999999999997</v>
          </cell>
          <cell r="M501">
            <v>33.409999999999997</v>
          </cell>
          <cell r="N501">
            <v>36.156999999999996</v>
          </cell>
          <cell r="O501">
            <v>38.751999999999995</v>
          </cell>
          <cell r="P501">
            <v>43.297000000000004</v>
          </cell>
          <cell r="Q501">
            <v>43.507999999999996</v>
          </cell>
          <cell r="R501">
            <v>46.975999999999999</v>
          </cell>
          <cell r="S501">
            <v>43.290999999999997</v>
          </cell>
          <cell r="T501">
            <v>47.449000000000005</v>
          </cell>
          <cell r="U501">
            <v>46.612000000000002</v>
          </cell>
          <cell r="V501">
            <v>53.527999999999999</v>
          </cell>
          <cell r="W501">
            <v>56.338999999999992</v>
          </cell>
          <cell r="X501">
            <v>74.607000000000014</v>
          </cell>
          <cell r="Y501">
            <v>66.885999999999996</v>
          </cell>
          <cell r="Z501">
            <v>0</v>
          </cell>
        </row>
        <row r="502">
          <cell r="A502" t="str">
            <v xml:space="preserve">Southern Region (southern 10 counties). </v>
          </cell>
          <cell r="C502">
            <v>0</v>
          </cell>
          <cell r="D502">
            <v>55.837999999999994</v>
          </cell>
          <cell r="E502">
            <v>69.828000000000017</v>
          </cell>
          <cell r="F502">
            <v>63.843000000000004</v>
          </cell>
          <cell r="G502">
            <v>64.292000000000002</v>
          </cell>
          <cell r="H502">
            <v>207.85700000000003</v>
          </cell>
          <cell r="I502">
            <v>62.004000000000026</v>
          </cell>
          <cell r="J502">
            <v>58.634000000000029</v>
          </cell>
          <cell r="K502">
            <v>402.03699999999998</v>
          </cell>
          <cell r="L502">
            <v>386.05300000000005</v>
          </cell>
          <cell r="M502">
            <v>396.63400000000001</v>
          </cell>
          <cell r="N502">
            <v>407.82900000000001</v>
          </cell>
          <cell r="O502">
            <v>412.41599999999994</v>
          </cell>
          <cell r="P502">
            <v>414.09799999999996</v>
          </cell>
          <cell r="Q502">
            <v>447.39400000000001</v>
          </cell>
          <cell r="R502">
            <v>467.39769999999999</v>
          </cell>
          <cell r="S502">
            <v>429.42299999999994</v>
          </cell>
          <cell r="T502">
            <v>426.89800000000002</v>
          </cell>
          <cell r="U502">
            <v>412.00300000000004</v>
          </cell>
          <cell r="V502">
            <v>441.577</v>
          </cell>
          <cell r="W502">
            <v>455.46200000000005</v>
          </cell>
          <cell r="X502">
            <v>479.34000000000003</v>
          </cell>
          <cell r="Y502">
            <v>466.40300000000002</v>
          </cell>
          <cell r="Z502">
            <v>0</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tonto.eia.doe.gov/oog/info/gdu/gasdiesel.asp" TargetMode="External"/><Relationship Id="rId2" Type="http://schemas.openxmlformats.org/officeDocument/2006/relationships/hyperlink" Target="http://www.eia.doe.gov/cneaf/electricity/epm/table5_6_a.html" TargetMode="External"/><Relationship Id="rId1" Type="http://schemas.openxmlformats.org/officeDocument/2006/relationships/hyperlink" Target="http://www.fuelgaugereport.com/FLmetro.asp" TargetMode="External"/><Relationship Id="rId6" Type="http://schemas.openxmlformats.org/officeDocument/2006/relationships/printerSettings" Target="../printerSettings/printerSettings1.bin"/><Relationship Id="rId5" Type="http://schemas.openxmlformats.org/officeDocument/2006/relationships/hyperlink" Target="http://www.ers.usda.gov/Data/FertilizerUse/" TargetMode="External"/><Relationship Id="rId4" Type="http://schemas.openxmlformats.org/officeDocument/2006/relationships/hyperlink" Target="http://www.neo.ne.gov/statshtml/115.ht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eia.doe.gov/cneaf/electricity/epm/table5_6_a.html" TargetMode="External"/><Relationship Id="rId7" Type="http://schemas.openxmlformats.org/officeDocument/2006/relationships/comments" Target="../comments1.xml"/><Relationship Id="rId2" Type="http://schemas.openxmlformats.org/officeDocument/2006/relationships/hyperlink" Target="http://www.neo.ne.gov/statshtml/115.htm" TargetMode="External"/><Relationship Id="rId1" Type="http://schemas.openxmlformats.org/officeDocument/2006/relationships/hyperlink" Target="http://www.fuelgaugereport.com/FLmetro.asp"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tonto.eia.doe.gov/oog/info/gdu/gasdiesel.asp"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P30"/>
  <sheetViews>
    <sheetView tabSelected="1" workbookViewId="0">
      <selection sqref="A1:E1"/>
    </sheetView>
  </sheetViews>
  <sheetFormatPr defaultRowHeight="12.75"/>
  <cols>
    <col min="1" max="1" width="22" customWidth="1"/>
    <col min="2" max="2" width="16.140625" customWidth="1"/>
    <col min="3" max="3" width="19.85546875" customWidth="1"/>
    <col min="4" max="4" width="1.85546875" customWidth="1"/>
    <col min="5" max="5" width="26.5703125" customWidth="1"/>
    <col min="6" max="6" width="3.5703125" customWidth="1"/>
  </cols>
  <sheetData>
    <row r="1" spans="1:16" ht="43.5" customHeight="1">
      <c r="A1" s="197" t="s">
        <v>178</v>
      </c>
      <c r="B1" s="198"/>
      <c r="C1" s="198"/>
      <c r="D1" s="198"/>
      <c r="E1" s="198"/>
      <c r="G1" s="183" t="s">
        <v>162</v>
      </c>
      <c r="H1" s="184"/>
      <c r="I1" s="184"/>
      <c r="J1" s="184"/>
      <c r="K1" s="184"/>
      <c r="L1" s="184"/>
      <c r="M1" s="184"/>
      <c r="N1" s="184"/>
      <c r="O1" s="184"/>
      <c r="P1" s="185"/>
    </row>
    <row r="2" spans="1:16" s="31" customFormat="1" ht="44.25" customHeight="1">
      <c r="A2" s="218" t="s">
        <v>166</v>
      </c>
      <c r="B2" s="219"/>
      <c r="C2" s="139" t="s">
        <v>108</v>
      </c>
      <c r="D2" s="137"/>
      <c r="E2" s="139" t="s">
        <v>159</v>
      </c>
      <c r="G2" s="186" t="s">
        <v>163</v>
      </c>
      <c r="H2" s="187"/>
      <c r="I2" s="187"/>
      <c r="J2" s="187"/>
      <c r="K2" s="187"/>
      <c r="L2" s="187"/>
      <c r="M2" s="187"/>
      <c r="N2" s="187"/>
      <c r="O2" s="187"/>
      <c r="P2" s="188"/>
    </row>
    <row r="3" spans="1:16" s="31" customFormat="1" ht="57.75" customHeight="1">
      <c r="A3" s="218" t="s">
        <v>167</v>
      </c>
      <c r="B3" s="219"/>
      <c r="C3" s="139" t="s">
        <v>160</v>
      </c>
      <c r="D3" s="4"/>
      <c r="E3" s="139" t="s">
        <v>161</v>
      </c>
      <c r="G3" s="189"/>
      <c r="H3" s="187"/>
      <c r="I3" s="187"/>
      <c r="J3" s="187"/>
      <c r="K3" s="187"/>
      <c r="L3" s="187"/>
      <c r="M3" s="187"/>
      <c r="N3" s="187"/>
      <c r="O3" s="187"/>
      <c r="P3" s="188"/>
    </row>
    <row r="4" spans="1:16" s="31" customFormat="1" ht="27" customHeight="1">
      <c r="A4" s="205" t="s">
        <v>132</v>
      </c>
      <c r="B4" s="209"/>
      <c r="C4" s="138" t="s">
        <v>91</v>
      </c>
      <c r="D4" s="220"/>
      <c r="E4" s="221"/>
      <c r="G4" s="190" t="s">
        <v>177</v>
      </c>
      <c r="H4" s="191"/>
      <c r="I4" s="191"/>
      <c r="J4" s="191"/>
      <c r="K4" s="191"/>
      <c r="L4" s="191"/>
      <c r="M4" s="191"/>
      <c r="N4" s="191"/>
      <c r="O4" s="191"/>
      <c r="P4" s="192"/>
    </row>
    <row r="5" spans="1:16" s="31" customFormat="1">
      <c r="A5" s="220"/>
      <c r="B5" s="221"/>
      <c r="C5" s="138" t="s">
        <v>93</v>
      </c>
      <c r="D5" s="222"/>
      <c r="E5" s="223"/>
      <c r="F5" s="117"/>
      <c r="G5" s="193"/>
      <c r="H5" s="191"/>
      <c r="I5" s="191"/>
      <c r="J5" s="191"/>
      <c r="K5" s="191"/>
      <c r="L5" s="191"/>
      <c r="M5" s="191"/>
      <c r="N5" s="191"/>
      <c r="O5" s="191"/>
      <c r="P5" s="192"/>
    </row>
    <row r="6" spans="1:16" s="31" customFormat="1">
      <c r="A6" s="222"/>
      <c r="B6" s="223"/>
      <c r="C6" s="138" t="s">
        <v>92</v>
      </c>
      <c r="D6" s="224"/>
      <c r="E6" s="225"/>
      <c r="F6" s="117"/>
      <c r="G6" s="193"/>
      <c r="H6" s="191"/>
      <c r="I6" s="191"/>
      <c r="J6" s="191"/>
      <c r="K6" s="191"/>
      <c r="L6" s="191"/>
      <c r="M6" s="191"/>
      <c r="N6" s="191"/>
      <c r="O6" s="191"/>
      <c r="P6" s="192"/>
    </row>
    <row r="7" spans="1:16">
      <c r="A7" s="224"/>
      <c r="B7" s="225"/>
      <c r="C7" s="226" t="s">
        <v>94</v>
      </c>
      <c r="D7" s="227"/>
      <c r="E7" s="208"/>
      <c r="G7" s="193"/>
      <c r="H7" s="191"/>
      <c r="I7" s="191"/>
      <c r="J7" s="191"/>
      <c r="K7" s="191"/>
      <c r="L7" s="191"/>
      <c r="M7" s="191"/>
      <c r="N7" s="191"/>
      <c r="O7" s="191"/>
      <c r="P7" s="192"/>
    </row>
    <row r="8" spans="1:16" s="31" customFormat="1" ht="57" customHeight="1">
      <c r="A8" s="205" t="s">
        <v>106</v>
      </c>
      <c r="B8" s="206"/>
      <c r="C8" s="209"/>
      <c r="D8" s="213"/>
      <c r="E8" s="214"/>
      <c r="G8" s="194"/>
      <c r="H8" s="195"/>
      <c r="I8" s="195"/>
      <c r="J8" s="195"/>
      <c r="K8" s="195"/>
      <c r="L8" s="195"/>
      <c r="M8" s="195"/>
      <c r="N8" s="195"/>
      <c r="O8" s="195"/>
      <c r="P8" s="196"/>
    </row>
    <row r="9" spans="1:16" s="31" customFormat="1" ht="99" customHeight="1">
      <c r="A9" s="205" t="s">
        <v>133</v>
      </c>
      <c r="B9" s="206"/>
      <c r="C9" s="206"/>
      <c r="D9" s="207" t="s">
        <v>109</v>
      </c>
      <c r="E9" s="208"/>
      <c r="G9" s="180" t="s">
        <v>180</v>
      </c>
      <c r="H9" s="181"/>
      <c r="I9" s="181"/>
      <c r="J9" s="181"/>
      <c r="K9" s="181"/>
      <c r="L9" s="181"/>
      <c r="M9" s="181"/>
      <c r="N9" s="181"/>
      <c r="O9" s="181"/>
      <c r="P9" s="182"/>
    </row>
    <row r="10" spans="1:16" s="31" customFormat="1" ht="26.25" customHeight="1">
      <c r="A10" s="202" t="s">
        <v>111</v>
      </c>
      <c r="B10" s="203"/>
      <c r="C10" s="203"/>
      <c r="D10" s="203"/>
      <c r="E10" s="204"/>
      <c r="F10" s="134"/>
      <c r="G10" s="134"/>
    </row>
    <row r="11" spans="1:16" s="31" customFormat="1" ht="33.75" customHeight="1">
      <c r="A11" s="217" t="s">
        <v>110</v>
      </c>
      <c r="B11" s="187"/>
      <c r="C11" s="187"/>
      <c r="D11" s="187"/>
      <c r="E11" s="188"/>
      <c r="F11" s="134"/>
      <c r="G11" s="134"/>
      <c r="H11" s="2"/>
    </row>
    <row r="12" spans="1:16" s="31" customFormat="1">
      <c r="A12" s="140"/>
      <c r="B12" s="125"/>
      <c r="C12" s="116"/>
      <c r="D12" s="125"/>
      <c r="E12" s="136"/>
    </row>
    <row r="13" spans="1:16">
      <c r="A13" s="216" t="s">
        <v>99</v>
      </c>
      <c r="B13" s="203"/>
      <c r="C13" s="204"/>
      <c r="D13" s="1"/>
      <c r="E13" s="107"/>
    </row>
    <row r="14" spans="1:16">
      <c r="A14" s="105"/>
      <c r="B14" s="215" t="s">
        <v>18</v>
      </c>
      <c r="C14" s="188"/>
      <c r="D14" s="1"/>
      <c r="E14" s="107"/>
    </row>
    <row r="15" spans="1:16">
      <c r="A15" s="108"/>
      <c r="B15" s="210" t="s">
        <v>112</v>
      </c>
      <c r="C15" s="188"/>
      <c r="D15" s="1"/>
      <c r="E15" s="107"/>
    </row>
    <row r="16" spans="1:16">
      <c r="A16" s="109"/>
      <c r="B16" s="210" t="s">
        <v>20</v>
      </c>
      <c r="C16" s="188"/>
      <c r="D16" s="1"/>
      <c r="E16" s="107"/>
    </row>
    <row r="17" spans="1:8" ht="27" customHeight="1">
      <c r="A17" s="114"/>
      <c r="B17" s="210" t="s">
        <v>57</v>
      </c>
      <c r="C17" s="188"/>
      <c r="D17" s="1"/>
      <c r="E17" s="107"/>
    </row>
    <row r="18" spans="1:8">
      <c r="A18" s="135"/>
      <c r="B18" s="211" t="s">
        <v>86</v>
      </c>
      <c r="C18" s="201"/>
      <c r="D18" s="1"/>
      <c r="E18" s="107"/>
    </row>
    <row r="19" spans="1:8">
      <c r="A19" s="141"/>
      <c r="B19" s="1"/>
      <c r="C19" s="1"/>
      <c r="D19" s="1"/>
      <c r="E19" s="107"/>
    </row>
    <row r="20" spans="1:8">
      <c r="A20" s="44" t="s">
        <v>79</v>
      </c>
      <c r="B20" s="45"/>
      <c r="C20" s="45"/>
      <c r="D20" s="103"/>
      <c r="E20" s="104"/>
    </row>
    <row r="21" spans="1:8">
      <c r="A21" s="47" t="s">
        <v>4</v>
      </c>
      <c r="B21" s="48" t="s">
        <v>5</v>
      </c>
      <c r="C21" s="49" t="s">
        <v>1</v>
      </c>
      <c r="D21" s="1"/>
      <c r="E21" s="107"/>
    </row>
    <row r="22" spans="1:8">
      <c r="A22" s="53"/>
      <c r="B22" s="48" t="s">
        <v>6</v>
      </c>
      <c r="C22" s="49" t="s">
        <v>0</v>
      </c>
      <c r="D22" s="1"/>
      <c r="E22" s="107"/>
    </row>
    <row r="23" spans="1:8">
      <c r="A23" s="54" t="s">
        <v>7</v>
      </c>
      <c r="B23" s="48" t="s">
        <v>5</v>
      </c>
      <c r="C23" s="55" t="s">
        <v>2</v>
      </c>
      <c r="D23" s="1"/>
      <c r="E23" s="107"/>
    </row>
    <row r="24" spans="1:8" ht="30.75" customHeight="1">
      <c r="A24" s="56"/>
      <c r="B24" s="57"/>
      <c r="C24" s="212" t="s">
        <v>3</v>
      </c>
      <c r="D24" s="200"/>
      <c r="E24" s="201"/>
    </row>
    <row r="25" spans="1:8">
      <c r="A25" s="44" t="s">
        <v>134</v>
      </c>
      <c r="B25" s="45"/>
      <c r="C25" s="103"/>
      <c r="D25" s="103"/>
      <c r="E25" s="104"/>
    </row>
    <row r="26" spans="1:8">
      <c r="A26" s="171" t="s">
        <v>8</v>
      </c>
      <c r="B26" s="98"/>
      <c r="C26" s="1"/>
      <c r="D26" s="1"/>
      <c r="E26" s="107"/>
    </row>
    <row r="27" spans="1:8" s="1" customFormat="1" ht="28.5" customHeight="1">
      <c r="A27" s="199" t="s">
        <v>82</v>
      </c>
      <c r="B27" s="200"/>
      <c r="C27" s="200"/>
      <c r="D27" s="200"/>
      <c r="E27" s="201"/>
      <c r="F27"/>
      <c r="G27"/>
      <c r="H27"/>
    </row>
    <row r="30" spans="1:8">
      <c r="A30" s="2" t="s">
        <v>181</v>
      </c>
    </row>
  </sheetData>
  <mergeCells count="25">
    <mergeCell ref="A27:E27"/>
    <mergeCell ref="A10:E10"/>
    <mergeCell ref="A9:C9"/>
    <mergeCell ref="D9:E9"/>
    <mergeCell ref="A8:C8"/>
    <mergeCell ref="B17:C17"/>
    <mergeCell ref="B18:C18"/>
    <mergeCell ref="C24:E24"/>
    <mergeCell ref="D8:E8"/>
    <mergeCell ref="B14:C14"/>
    <mergeCell ref="B15:C15"/>
    <mergeCell ref="B16:C16"/>
    <mergeCell ref="A13:C13"/>
    <mergeCell ref="A11:E11"/>
    <mergeCell ref="G9:P9"/>
    <mergeCell ref="G1:P1"/>
    <mergeCell ref="G2:P3"/>
    <mergeCell ref="G4:P8"/>
    <mergeCell ref="A1:E1"/>
    <mergeCell ref="A2:B2"/>
    <mergeCell ref="A3:B3"/>
    <mergeCell ref="A5:B7"/>
    <mergeCell ref="C7:E7"/>
    <mergeCell ref="A4:B4"/>
    <mergeCell ref="D4:E6"/>
  </mergeCells>
  <hyperlinks>
    <hyperlink ref="C22" r:id="rId1"/>
    <hyperlink ref="C24" r:id="rId2"/>
    <hyperlink ref="C21" r:id="rId3"/>
    <hyperlink ref="C23" r:id="rId4"/>
    <hyperlink ref="A26" r:id="rId5"/>
  </hyperlinks>
  <pageMargins left="0.7" right="0.7" top="0.75" bottom="0.75" header="0.3" footer="0.3"/>
  <pageSetup orientation="portrait" r:id="rId6"/>
  <headerFooter>
    <oddFooter>&amp;L&amp;Z&amp;F
&amp;A&amp;R&amp;D</oddFooter>
  </headerFooter>
</worksheet>
</file>

<file path=xl/worksheets/sheet2.xml><?xml version="1.0" encoding="utf-8"?>
<worksheet xmlns="http://schemas.openxmlformats.org/spreadsheetml/2006/main" xmlns:r="http://schemas.openxmlformats.org/officeDocument/2006/relationships">
  <dimension ref="A1:U115"/>
  <sheetViews>
    <sheetView zoomScaleNormal="100" workbookViewId="0">
      <selection activeCell="B2" sqref="B2:E2"/>
    </sheetView>
  </sheetViews>
  <sheetFormatPr defaultRowHeight="12.75"/>
  <cols>
    <col min="1" max="1" width="6.42578125" style="32" customWidth="1"/>
    <col min="2" max="2" width="45.42578125" style="32" customWidth="1"/>
    <col min="3" max="3" width="13.85546875" style="32" customWidth="1"/>
    <col min="4" max="4" width="15.5703125" style="32" customWidth="1"/>
    <col min="5" max="5" width="15.28515625" style="32" customWidth="1"/>
    <col min="6" max="6" width="4.28515625" style="32" customWidth="1"/>
    <col min="7" max="7" width="49.7109375" style="32" customWidth="1"/>
    <col min="8" max="8" width="30.28515625" style="32" customWidth="1"/>
    <col min="9" max="14" width="12.7109375" style="32" customWidth="1"/>
    <col min="15" max="16384" width="9.140625" style="32"/>
  </cols>
  <sheetData>
    <row r="1" spans="1:8" ht="18">
      <c r="B1" s="272" t="s">
        <v>179</v>
      </c>
      <c r="C1" s="272"/>
      <c r="D1" s="272"/>
      <c r="E1" s="272"/>
    </row>
    <row r="2" spans="1:8" ht="42" customHeight="1">
      <c r="B2" s="272" t="s">
        <v>135</v>
      </c>
      <c r="C2" s="278"/>
      <c r="D2" s="278"/>
      <c r="E2" s="278"/>
    </row>
    <row r="3" spans="1:8" ht="79.5" customHeight="1">
      <c r="A3" s="142" t="s">
        <v>124</v>
      </c>
      <c r="B3" s="33" t="s">
        <v>80</v>
      </c>
      <c r="C3" s="142" t="s">
        <v>107</v>
      </c>
      <c r="D3" s="175" t="s">
        <v>168</v>
      </c>
      <c r="E3" s="175" t="s">
        <v>169</v>
      </c>
    </row>
    <row r="4" spans="1:8">
      <c r="A4" s="164" t="s">
        <v>125</v>
      </c>
      <c r="B4" s="164" t="s">
        <v>126</v>
      </c>
      <c r="C4" s="164" t="s">
        <v>127</v>
      </c>
      <c r="D4" s="164" t="s">
        <v>128</v>
      </c>
      <c r="E4" s="164" t="s">
        <v>129</v>
      </c>
    </row>
    <row r="5" spans="1:8" ht="36.75" customHeight="1" thickBot="1">
      <c r="A5" s="163">
        <v>1</v>
      </c>
      <c r="B5" s="147" t="s">
        <v>88</v>
      </c>
      <c r="C5" s="148" t="s">
        <v>95</v>
      </c>
      <c r="D5" s="148" t="s">
        <v>96</v>
      </c>
      <c r="E5" s="37"/>
      <c r="G5" s="66" t="s">
        <v>81</v>
      </c>
    </row>
    <row r="6" spans="1:8" ht="58.5" customHeight="1" thickBot="1">
      <c r="A6" s="163">
        <v>2</v>
      </c>
      <c r="B6" s="149" t="s">
        <v>114</v>
      </c>
      <c r="C6" s="150">
        <v>74</v>
      </c>
      <c r="D6" s="150">
        <f>7*12</f>
        <v>84</v>
      </c>
      <c r="E6" s="151">
        <f>-1*(C6-D6)</f>
        <v>10</v>
      </c>
      <c r="G6" s="66"/>
    </row>
    <row r="7" spans="1:8" ht="17.25" customHeight="1">
      <c r="A7" s="163">
        <v>3</v>
      </c>
      <c r="B7" s="266" t="s">
        <v>115</v>
      </c>
      <c r="C7" s="267"/>
      <c r="D7" s="267"/>
      <c r="E7" s="268"/>
      <c r="G7" s="271" t="s">
        <v>59</v>
      </c>
      <c r="H7" s="271"/>
    </row>
    <row r="8" spans="1:8" ht="69" customHeight="1">
      <c r="A8" s="163">
        <v>4</v>
      </c>
      <c r="B8" s="279" t="s">
        <v>170</v>
      </c>
      <c r="C8" s="275"/>
      <c r="D8" s="275"/>
      <c r="E8" s="276"/>
      <c r="G8" s="35" t="s">
        <v>77</v>
      </c>
      <c r="H8" s="35" t="s">
        <v>78</v>
      </c>
    </row>
    <row r="9" spans="1:8">
      <c r="A9" s="163">
        <v>5</v>
      </c>
      <c r="B9" s="40" t="s">
        <v>66</v>
      </c>
      <c r="C9" s="36">
        <v>150000</v>
      </c>
      <c r="D9" s="36">
        <v>200000</v>
      </c>
      <c r="E9" s="37"/>
      <c r="G9" s="38">
        <f t="shared" ref="G9:H12" si="0">IF(C21&gt;0,-1*PMT(C$19,C21,C9),0)</f>
        <v>20380.19373305756</v>
      </c>
      <c r="H9" s="38">
        <f t="shared" si="0"/>
        <v>27173.591644076743</v>
      </c>
    </row>
    <row r="10" spans="1:8" ht="38.25">
      <c r="A10" s="163">
        <v>6</v>
      </c>
      <c r="B10" s="40" t="s">
        <v>158</v>
      </c>
      <c r="C10" s="36">
        <f>0.4*5*C6*1000000/365</f>
        <v>405479.45205479453</v>
      </c>
      <c r="D10" s="36">
        <f>0.4*5*D6*1000000/365</f>
        <v>460273.9726027397</v>
      </c>
      <c r="E10" s="39"/>
      <c r="G10" s="38">
        <f t="shared" si="0"/>
        <v>35351.546390613723</v>
      </c>
      <c r="H10" s="38">
        <f t="shared" si="0"/>
        <v>40128.782389345302</v>
      </c>
    </row>
    <row r="11" spans="1:8" ht="38.25" customHeight="1">
      <c r="A11" s="163">
        <v>7</v>
      </c>
      <c r="B11" s="40" t="s">
        <v>144</v>
      </c>
      <c r="C11" s="36">
        <f>400*20</f>
        <v>8000</v>
      </c>
      <c r="D11" s="36">
        <f>400*40</f>
        <v>16000</v>
      </c>
      <c r="E11" s="39"/>
      <c r="G11" s="38">
        <f t="shared" si="0"/>
        <v>1433.0801444720853</v>
      </c>
      <c r="H11" s="38">
        <f t="shared" si="0"/>
        <v>2866.1602889441706</v>
      </c>
    </row>
    <row r="12" spans="1:8" ht="15" customHeight="1">
      <c r="A12" s="163">
        <v>8</v>
      </c>
      <c r="B12" s="40" t="s">
        <v>67</v>
      </c>
      <c r="C12" s="36">
        <v>4000</v>
      </c>
      <c r="D12" s="36">
        <v>5000</v>
      </c>
      <c r="E12" s="39"/>
      <c r="G12" s="38">
        <f t="shared" si="0"/>
        <v>348.73822790740559</v>
      </c>
      <c r="H12" s="38">
        <f t="shared" si="0"/>
        <v>435.922784884257</v>
      </c>
    </row>
    <row r="13" spans="1:8">
      <c r="A13" s="163">
        <v>9</v>
      </c>
      <c r="B13" s="40" t="s">
        <v>142</v>
      </c>
      <c r="C13" s="177">
        <v>0</v>
      </c>
      <c r="D13" s="177">
        <v>0</v>
      </c>
      <c r="E13" s="39"/>
      <c r="G13" s="38">
        <f t="shared" ref="G13" si="1">IF(C25&gt;0,-1*PMT(C$19,C25,C13),0)</f>
        <v>0</v>
      </c>
      <c r="H13" s="38">
        <f t="shared" ref="H13" si="2">IF(D25&gt;0,-1*PMT(D$19,D25,D13),0)</f>
        <v>0</v>
      </c>
    </row>
    <row r="14" spans="1:8">
      <c r="A14" s="163">
        <v>10</v>
      </c>
      <c r="B14" s="40" t="s">
        <v>68</v>
      </c>
      <c r="C14" s="36">
        <v>6000</v>
      </c>
      <c r="D14" s="36">
        <v>4000</v>
      </c>
      <c r="E14" s="39"/>
      <c r="G14" s="38">
        <f t="shared" ref="G14:H16" si="3">IF(C26&gt;0,-1*PMT(C$19,C26,C14),0)</f>
        <v>815.20774932230233</v>
      </c>
      <c r="H14" s="38">
        <f t="shared" si="3"/>
        <v>543.47183288153497</v>
      </c>
    </row>
    <row r="15" spans="1:8">
      <c r="A15" s="163">
        <v>11</v>
      </c>
      <c r="B15" s="40" t="s">
        <v>69</v>
      </c>
      <c r="C15" s="36">
        <v>7000</v>
      </c>
      <c r="D15" s="36">
        <v>8000</v>
      </c>
      <c r="E15" s="39"/>
      <c r="G15" s="38">
        <f t="shared" si="3"/>
        <v>951.07570754268602</v>
      </c>
      <c r="H15" s="38">
        <f t="shared" si="3"/>
        <v>1086.9436657630699</v>
      </c>
    </row>
    <row r="16" spans="1:8">
      <c r="A16" s="163">
        <v>12</v>
      </c>
      <c r="B16" s="40" t="s">
        <v>171</v>
      </c>
      <c r="C16" s="36">
        <v>8000</v>
      </c>
      <c r="D16" s="36">
        <v>9000</v>
      </c>
      <c r="E16" s="39"/>
      <c r="G16" s="38">
        <f t="shared" si="3"/>
        <v>1086.9436657630699</v>
      </c>
      <c r="H16" s="38">
        <f t="shared" si="3"/>
        <v>1222.8116239834535</v>
      </c>
    </row>
    <row r="17" spans="1:15" ht="63.75">
      <c r="A17" s="163">
        <v>13</v>
      </c>
      <c r="B17" s="81" t="s">
        <v>130</v>
      </c>
      <c r="C17" s="36">
        <v>-20000</v>
      </c>
      <c r="D17" s="36">
        <v>0</v>
      </c>
      <c r="E17" s="39"/>
      <c r="G17" s="133"/>
      <c r="H17" s="133"/>
    </row>
    <row r="18" spans="1:15">
      <c r="A18" s="163">
        <v>14</v>
      </c>
      <c r="B18" s="41" t="s">
        <v>15</v>
      </c>
      <c r="C18" s="87">
        <f>SUM(C9:C17)</f>
        <v>568479.45205479453</v>
      </c>
      <c r="D18" s="87">
        <f>SUM(D9:D17)</f>
        <v>702273.9726027397</v>
      </c>
      <c r="E18" s="39"/>
    </row>
    <row r="19" spans="1:15">
      <c r="A19" s="163">
        <v>15</v>
      </c>
      <c r="B19" s="41" t="s">
        <v>17</v>
      </c>
      <c r="C19" s="123">
        <f>D19</f>
        <v>0.06</v>
      </c>
      <c r="D19" s="42">
        <v>0.06</v>
      </c>
      <c r="E19" s="39"/>
      <c r="G19" s="66" t="s">
        <v>85</v>
      </c>
    </row>
    <row r="20" spans="1:15">
      <c r="A20" s="163">
        <v>16</v>
      </c>
      <c r="B20" s="41" t="s">
        <v>16</v>
      </c>
      <c r="C20" s="34"/>
      <c r="D20" s="39"/>
      <c r="E20" s="39"/>
      <c r="G20" s="111"/>
      <c r="H20" s="112" t="s">
        <v>18</v>
      </c>
      <c r="I20" s="46"/>
    </row>
    <row r="21" spans="1:15">
      <c r="A21" s="163">
        <v>17</v>
      </c>
      <c r="B21" s="84" t="str">
        <f>B9</f>
        <v xml:space="preserve">  Pipes and Pumps</v>
      </c>
      <c r="C21" s="43">
        <v>10</v>
      </c>
      <c r="D21" s="43">
        <v>10</v>
      </c>
      <c r="E21" s="39"/>
      <c r="G21" s="108"/>
      <c r="H21" s="106" t="s">
        <v>19</v>
      </c>
      <c r="I21" s="98"/>
    </row>
    <row r="22" spans="1:15" ht="38.25">
      <c r="A22" s="163">
        <v>18</v>
      </c>
      <c r="B22" s="84" t="str">
        <f t="shared" ref="B22:B25" si="4">B10</f>
        <v xml:space="preserve">  Storage (minimum 5 days of capacity) - Example cost for Tank is $1.50/gal and for Lined Pond $0.40/gal of storage.</v>
      </c>
      <c r="C22" s="43">
        <v>20</v>
      </c>
      <c r="D22" s="43">
        <v>20</v>
      </c>
      <c r="E22" s="39"/>
      <c r="G22" s="109"/>
      <c r="H22" s="106" t="s">
        <v>20</v>
      </c>
      <c r="I22" s="98"/>
    </row>
    <row r="23" spans="1:15" ht="41.25" customHeight="1">
      <c r="A23" s="163">
        <v>19</v>
      </c>
      <c r="B23" s="84" t="str">
        <f t="shared" si="4"/>
        <v xml:space="preserve">  Treatment system - Example cost for Gravity filters is $400/square foot and pressure filters is $1000/square foot.</v>
      </c>
      <c r="C23" s="43">
        <v>7</v>
      </c>
      <c r="D23" s="43">
        <v>7</v>
      </c>
      <c r="E23" s="39"/>
      <c r="G23" s="114"/>
      <c r="H23" s="124" t="s">
        <v>57</v>
      </c>
      <c r="I23" s="98"/>
    </row>
    <row r="24" spans="1:15">
      <c r="A24" s="163">
        <v>20</v>
      </c>
      <c r="B24" s="84" t="str">
        <f t="shared" si="4"/>
        <v xml:space="preserve">  Land Development not included in items above</v>
      </c>
      <c r="C24" s="43">
        <v>20</v>
      </c>
      <c r="D24" s="43">
        <v>20</v>
      </c>
      <c r="E24" s="39"/>
      <c r="G24" s="61"/>
      <c r="H24" s="110" t="s">
        <v>86</v>
      </c>
      <c r="I24" s="113"/>
    </row>
    <row r="25" spans="1:15">
      <c r="A25" s="163">
        <v>21</v>
      </c>
      <c r="B25" s="84" t="str">
        <f t="shared" si="4"/>
        <v xml:space="preserve">  Item 1: Permitting Costs</v>
      </c>
      <c r="C25" s="43">
        <v>10</v>
      </c>
      <c r="D25" s="43">
        <v>10</v>
      </c>
      <c r="E25" s="39"/>
    </row>
    <row r="26" spans="1:15">
      <c r="A26" s="163">
        <v>22</v>
      </c>
      <c r="B26" s="88" t="str">
        <f>B14</f>
        <v xml:space="preserve">  Item 2:</v>
      </c>
      <c r="C26" s="43">
        <v>10</v>
      </c>
      <c r="D26" s="43">
        <v>10</v>
      </c>
      <c r="E26" s="39"/>
      <c r="G26" s="44" t="s">
        <v>79</v>
      </c>
      <c r="H26" s="45"/>
      <c r="I26" s="45"/>
      <c r="J26" s="45"/>
      <c r="K26" s="45"/>
      <c r="L26" s="45"/>
      <c r="M26" s="45"/>
      <c r="N26" s="115"/>
      <c r="O26"/>
    </row>
    <row r="27" spans="1:15">
      <c r="A27" s="163">
        <v>23</v>
      </c>
      <c r="B27" s="88" t="str">
        <f>B15</f>
        <v xml:space="preserve">  Item 3:</v>
      </c>
      <c r="C27" s="43">
        <v>10</v>
      </c>
      <c r="D27" s="43">
        <v>10</v>
      </c>
      <c r="E27" s="39"/>
      <c r="G27" s="47" t="s">
        <v>4</v>
      </c>
      <c r="H27" s="48" t="s">
        <v>5</v>
      </c>
      <c r="I27" s="49" t="s">
        <v>1</v>
      </c>
      <c r="J27" s="50"/>
      <c r="K27" s="51"/>
      <c r="L27" s="51"/>
      <c r="M27" s="51"/>
      <c r="N27" s="102"/>
      <c r="O27"/>
    </row>
    <row r="28" spans="1:15">
      <c r="A28" s="163">
        <v>24</v>
      </c>
      <c r="B28" s="89" t="str">
        <f>B16</f>
        <v xml:space="preserve">  Item 4:</v>
      </c>
      <c r="C28" s="52">
        <v>10</v>
      </c>
      <c r="D28" s="52">
        <v>10</v>
      </c>
      <c r="E28" s="39"/>
      <c r="G28" s="53"/>
      <c r="H28" s="48" t="s">
        <v>6</v>
      </c>
      <c r="I28" s="49" t="s">
        <v>0</v>
      </c>
      <c r="J28" s="50"/>
      <c r="K28" s="51"/>
      <c r="L28" s="51"/>
      <c r="M28" s="51"/>
      <c r="N28" s="102"/>
      <c r="O28"/>
    </row>
    <row r="29" spans="1:15" ht="21" customHeight="1">
      <c r="A29" s="163">
        <v>25</v>
      </c>
      <c r="B29" s="118" t="s">
        <v>14</v>
      </c>
      <c r="C29" s="145">
        <f>SUM(G9:G16)+C17/5</f>
        <v>56366.785618678841</v>
      </c>
      <c r="D29" s="145">
        <f>SUM(H9:H16)+D17/5</f>
        <v>73457.684229878534</v>
      </c>
      <c r="E29" s="146">
        <f>C29-D29</f>
        <v>-17090.898611199693</v>
      </c>
      <c r="G29" s="54" t="s">
        <v>7</v>
      </c>
      <c r="H29" s="48" t="s">
        <v>5</v>
      </c>
      <c r="I29" s="55" t="s">
        <v>2</v>
      </c>
      <c r="J29" s="50"/>
      <c r="K29" s="51"/>
      <c r="L29" s="51"/>
      <c r="M29" s="51"/>
      <c r="N29" s="102"/>
      <c r="O29"/>
    </row>
    <row r="30" spans="1:15" ht="30.75" thickBot="1">
      <c r="A30" s="163">
        <v>26</v>
      </c>
      <c r="B30" s="132" t="s">
        <v>113</v>
      </c>
      <c r="C30" s="131">
        <f>IF(C6&gt;0,C29/(C6*1000),"Enter Amount of Water Withdrawn")</f>
        <v>0.76171331917133567</v>
      </c>
      <c r="D30" s="131">
        <f>IF(D6&gt;0,D29/(D6*1000),"Enter Amount of Water Withdrawn Above")</f>
        <v>0.87449624083188726</v>
      </c>
      <c r="E30" s="131">
        <f>IF($D$6&gt;0,E29/($D$6*1000),"Enter Amount of Water Withdrawn Above")</f>
        <v>-0.20346307870475824</v>
      </c>
      <c r="G30" s="56"/>
      <c r="H30" s="57"/>
      <c r="I30" s="58" t="s">
        <v>3</v>
      </c>
      <c r="J30" s="59"/>
      <c r="K30" s="60"/>
      <c r="L30" s="60"/>
      <c r="M30" s="60"/>
      <c r="N30" s="102"/>
      <c r="O30"/>
    </row>
    <row r="31" spans="1:15" ht="22.5" customHeight="1">
      <c r="A31" s="163">
        <v>27</v>
      </c>
      <c r="B31" s="273" t="s">
        <v>103</v>
      </c>
      <c r="C31" s="234"/>
      <c r="D31" s="234"/>
      <c r="E31" s="235"/>
    </row>
    <row r="32" spans="1:15" ht="15.75" customHeight="1">
      <c r="A32" s="163">
        <v>28</v>
      </c>
      <c r="B32" s="274" t="s">
        <v>164</v>
      </c>
      <c r="C32" s="275"/>
      <c r="D32" s="275"/>
      <c r="E32" s="276"/>
    </row>
    <row r="33" spans="1:21" ht="14.25" customHeight="1">
      <c r="A33" s="163">
        <v>29</v>
      </c>
      <c r="B33" s="127" t="s">
        <v>165</v>
      </c>
      <c r="C33" s="74">
        <v>5000</v>
      </c>
      <c r="D33" s="74">
        <v>3000</v>
      </c>
      <c r="E33" s="119"/>
    </row>
    <row r="34" spans="1:21" ht="15.75" customHeight="1">
      <c r="A34" s="163">
        <v>30</v>
      </c>
      <c r="B34" s="128" t="s">
        <v>97</v>
      </c>
      <c r="C34" s="74">
        <v>0.45</v>
      </c>
      <c r="D34" s="74">
        <v>0.15</v>
      </c>
      <c r="E34" s="119"/>
    </row>
    <row r="35" spans="1:21" ht="14.25" customHeight="1">
      <c r="A35" s="163">
        <v>31</v>
      </c>
      <c r="B35" s="126" t="s">
        <v>98</v>
      </c>
      <c r="C35" s="165">
        <f>C33+C6*1000*C34</f>
        <v>38300</v>
      </c>
      <c r="D35" s="165">
        <f>D33+D6*1000*D34</f>
        <v>15600</v>
      </c>
      <c r="E35" s="90">
        <f>C35-D35</f>
        <v>22700</v>
      </c>
    </row>
    <row r="36" spans="1:21" ht="14.25" customHeight="1">
      <c r="A36" s="163">
        <v>32</v>
      </c>
      <c r="B36" s="277" t="s">
        <v>136</v>
      </c>
      <c r="C36" s="206"/>
      <c r="D36" s="206"/>
      <c r="E36" s="209"/>
    </row>
    <row r="37" spans="1:21" ht="15" customHeight="1">
      <c r="A37" s="163">
        <v>33</v>
      </c>
      <c r="B37" s="62" t="s">
        <v>60</v>
      </c>
      <c r="C37" s="30" t="s">
        <v>9</v>
      </c>
      <c r="D37" s="30" t="s">
        <v>9</v>
      </c>
      <c r="E37" s="39"/>
    </row>
    <row r="38" spans="1:21">
      <c r="A38" s="163">
        <v>34</v>
      </c>
      <c r="B38" s="62" t="s">
        <v>61</v>
      </c>
      <c r="C38" s="64">
        <v>30</v>
      </c>
      <c r="D38" s="64">
        <v>30</v>
      </c>
      <c r="E38" s="39"/>
      <c r="G38" s="63"/>
    </row>
    <row r="39" spans="1:21">
      <c r="A39" s="163">
        <v>35</v>
      </c>
      <c r="B39" s="39"/>
      <c r="C39" s="39"/>
      <c r="D39" s="39"/>
      <c r="E39" s="39"/>
      <c r="G39" s="65"/>
    </row>
    <row r="40" spans="1:21" ht="25.5">
      <c r="A40" s="163">
        <v>36</v>
      </c>
      <c r="B40" s="67" t="s">
        <v>102</v>
      </c>
      <c r="C40" s="74">
        <v>0.1142</v>
      </c>
      <c r="D40" s="74">
        <v>0.1142</v>
      </c>
      <c r="E40" s="39"/>
      <c r="G40" s="66" t="s">
        <v>77</v>
      </c>
      <c r="L40" s="65"/>
    </row>
    <row r="41" spans="1:21">
      <c r="A41" s="163">
        <v>37</v>
      </c>
      <c r="B41" s="68" t="s">
        <v>13</v>
      </c>
      <c r="C41" s="6">
        <f>(H45)</f>
        <v>1.6309346312259713E-2</v>
      </c>
      <c r="D41" s="6">
        <f>H54</f>
        <v>1.6309346312259713E-2</v>
      </c>
      <c r="E41" s="90">
        <f>C41-D41</f>
        <v>0</v>
      </c>
      <c r="G41" s="269" t="s">
        <v>84</v>
      </c>
      <c r="H41" s="269"/>
      <c r="I41" s="269"/>
      <c r="J41" s="269"/>
      <c r="K41" s="269"/>
      <c r="L41" s="65"/>
    </row>
    <row r="42" spans="1:21" ht="15.75" customHeight="1">
      <c r="A42" s="163">
        <v>38</v>
      </c>
      <c r="B42" s="41" t="s">
        <v>137</v>
      </c>
      <c r="C42" s="91">
        <f>C6*1000*C41</f>
        <v>1206.8916271072187</v>
      </c>
      <c r="D42" s="91">
        <f>D6*1000*D41</f>
        <v>1369.985090229816</v>
      </c>
      <c r="E42" s="92">
        <f>C42-D42</f>
        <v>-163.09346312259731</v>
      </c>
      <c r="G42" s="69" t="s">
        <v>9</v>
      </c>
      <c r="H42" s="70">
        <f>IF($C$37="Electricity",$C$40* I42,"N/A")</f>
        <v>1.6309346312259713E-2</v>
      </c>
      <c r="I42" s="72">
        <f>'Next Available Source Pump Ener'!C9</f>
        <v>0.14281389065026021</v>
      </c>
      <c r="J42" s="255" t="s">
        <v>51</v>
      </c>
      <c r="K42" s="206"/>
      <c r="L42" s="206"/>
      <c r="M42" s="206"/>
      <c r="N42" s="209"/>
      <c r="U42" s="66"/>
    </row>
    <row r="43" spans="1:21" ht="14.25" customHeight="1">
      <c r="A43" s="163">
        <v>39</v>
      </c>
      <c r="B43" s="216" t="s">
        <v>138</v>
      </c>
      <c r="C43" s="203"/>
      <c r="D43" s="203"/>
      <c r="E43" s="204"/>
      <c r="G43" s="69" t="s">
        <v>10</v>
      </c>
      <c r="H43" s="70" t="str">
        <f>IF($C$37="Diesel",$C$40*I43,"N/A")</f>
        <v>N/A</v>
      </c>
      <c r="I43" s="72">
        <f>'Next Available Source Pump Ener'!C23</f>
        <v>1.1425111252020816E-2</v>
      </c>
      <c r="J43" s="255" t="s">
        <v>52</v>
      </c>
      <c r="K43" s="206"/>
      <c r="L43" s="206"/>
      <c r="M43" s="206"/>
      <c r="N43" s="209"/>
      <c r="R43" s="66"/>
    </row>
    <row r="44" spans="1:21" ht="16.5" customHeight="1">
      <c r="A44" s="163">
        <v>40</v>
      </c>
      <c r="B44" s="69" t="s">
        <v>62</v>
      </c>
      <c r="C44" s="74">
        <v>10</v>
      </c>
      <c r="D44" s="74">
        <v>10</v>
      </c>
      <c r="E44" s="39"/>
      <c r="G44" s="69" t="s">
        <v>11</v>
      </c>
      <c r="H44" s="73" t="str">
        <f>IF($C$37="Gasoline",$C$40*I44,"N/A")</f>
        <v>N/A</v>
      </c>
      <c r="I44" s="77">
        <f>'Next Available Source Pump Ener'!C35</f>
        <v>1.4913308935159913E-2</v>
      </c>
      <c r="J44" s="255" t="s">
        <v>53</v>
      </c>
      <c r="K44" s="256"/>
      <c r="L44" s="256"/>
      <c r="M44" s="256"/>
      <c r="N44" s="257"/>
      <c r="R44" s="66"/>
    </row>
    <row r="45" spans="1:21">
      <c r="A45" s="163">
        <v>41</v>
      </c>
      <c r="B45" s="69" t="s">
        <v>63</v>
      </c>
      <c r="C45" s="64">
        <f>52*1</f>
        <v>52</v>
      </c>
      <c r="D45" s="64">
        <f>52*0.5</f>
        <v>26</v>
      </c>
      <c r="E45" s="39"/>
      <c r="G45" s="75" t="s">
        <v>12</v>
      </c>
      <c r="H45" s="76">
        <f>SUM(H42:H44)</f>
        <v>1.6309346312259713E-2</v>
      </c>
    </row>
    <row r="46" spans="1:21">
      <c r="A46" s="163">
        <v>42</v>
      </c>
      <c r="B46" s="62" t="s">
        <v>139</v>
      </c>
      <c r="C46" s="64">
        <f>52*3</f>
        <v>156</v>
      </c>
      <c r="D46" s="64">
        <f>52*4</f>
        <v>208</v>
      </c>
      <c r="E46" s="39"/>
      <c r="I46" s="99"/>
      <c r="J46" s="45"/>
      <c r="K46" s="45"/>
      <c r="L46" s="100"/>
      <c r="M46" s="45"/>
      <c r="N46" s="45"/>
    </row>
    <row r="47" spans="1:21" ht="16.5" customHeight="1">
      <c r="A47" s="163">
        <v>43</v>
      </c>
      <c r="B47" s="62" t="s">
        <v>140</v>
      </c>
      <c r="C47" s="64">
        <v>0</v>
      </c>
      <c r="D47" s="64">
        <f>52*1</f>
        <v>52</v>
      </c>
      <c r="E47" s="39"/>
      <c r="G47" s="7"/>
      <c r="L47" s="66"/>
    </row>
    <row r="48" spans="1:21">
      <c r="A48" s="163">
        <v>44</v>
      </c>
      <c r="B48" s="78" t="s">
        <v>58</v>
      </c>
      <c r="C48" s="91">
        <f>SUM(C45:C47)*C44</f>
        <v>2080</v>
      </c>
      <c r="D48" s="91">
        <f>SUM(D45:D47)*D44</f>
        <v>2860</v>
      </c>
      <c r="E48" s="92">
        <f>C48-D48</f>
        <v>-780</v>
      </c>
      <c r="G48" s="66"/>
    </row>
    <row r="49" spans="1:14">
      <c r="A49" s="163">
        <v>45</v>
      </c>
      <c r="B49" s="265" t="s">
        <v>141</v>
      </c>
      <c r="C49" s="270"/>
      <c r="D49" s="270"/>
      <c r="E49" s="209"/>
      <c r="G49" s="66" t="s">
        <v>83</v>
      </c>
    </row>
    <row r="50" spans="1:14" ht="16.5" customHeight="1">
      <c r="A50" s="163">
        <v>46</v>
      </c>
      <c r="B50" s="40" t="s">
        <v>143</v>
      </c>
      <c r="C50" s="79">
        <v>0</v>
      </c>
      <c r="D50" s="79">
        <v>5000</v>
      </c>
      <c r="E50" s="92">
        <f>C50-D50</f>
        <v>-5000</v>
      </c>
      <c r="G50" s="269" t="s">
        <v>84</v>
      </c>
      <c r="H50" s="269"/>
      <c r="I50" s="269"/>
      <c r="J50" s="269"/>
      <c r="K50" s="269"/>
      <c r="L50" s="269"/>
    </row>
    <row r="51" spans="1:14" ht="12.75" customHeight="1">
      <c r="A51" s="163">
        <v>47</v>
      </c>
      <c r="B51" s="40" t="s">
        <v>70</v>
      </c>
      <c r="C51" s="79">
        <v>0</v>
      </c>
      <c r="D51" s="79">
        <v>0</v>
      </c>
      <c r="E51" s="92">
        <f>C51-D51</f>
        <v>0</v>
      </c>
      <c r="G51" s="69" t="s">
        <v>9</v>
      </c>
      <c r="H51" s="70">
        <f>IF($D$37="Electricity",$D$40* I51,"N/A")</f>
        <v>1.6309346312259713E-2</v>
      </c>
      <c r="I51" s="80">
        <f>'Reclaimed Water Pump Energy'!C9</f>
        <v>0.14281389065026021</v>
      </c>
      <c r="J51" s="255" t="s">
        <v>51</v>
      </c>
      <c r="K51" s="206"/>
      <c r="L51" s="206"/>
      <c r="M51" s="206"/>
      <c r="N51" s="209"/>
    </row>
    <row r="52" spans="1:14" ht="12.75" customHeight="1">
      <c r="A52" s="163">
        <v>48</v>
      </c>
      <c r="B52" s="40" t="s">
        <v>70</v>
      </c>
      <c r="C52" s="79">
        <v>0</v>
      </c>
      <c r="D52" s="79">
        <v>0</v>
      </c>
      <c r="E52" s="92">
        <f>C52-D52</f>
        <v>0</v>
      </c>
      <c r="G52" s="69" t="s">
        <v>10</v>
      </c>
      <c r="H52" s="70" t="str">
        <f>IF($D$37="Diesel",$D$40* I52,"N/A")</f>
        <v>N/A</v>
      </c>
      <c r="I52" s="72">
        <f>'Reclaimed Water Pump Energy'!C23</f>
        <v>1.1425111252020816E-2</v>
      </c>
      <c r="J52" s="255" t="s">
        <v>52</v>
      </c>
      <c r="K52" s="206"/>
      <c r="L52" s="206"/>
      <c r="M52" s="206"/>
      <c r="N52" s="209"/>
    </row>
    <row r="53" spans="1:14" ht="15" customHeight="1">
      <c r="A53" s="163">
        <v>49</v>
      </c>
      <c r="B53" s="81" t="s">
        <v>100</v>
      </c>
      <c r="C53" s="79">
        <v>500</v>
      </c>
      <c r="D53" s="79">
        <v>1500</v>
      </c>
      <c r="E53" s="92">
        <f>C53-D53</f>
        <v>-1000</v>
      </c>
      <c r="G53" s="69" t="s">
        <v>11</v>
      </c>
      <c r="H53" s="73" t="str">
        <f>IF($D$37="Gasoline",$D$40*I53,"N/A")</f>
        <v>N/A</v>
      </c>
      <c r="I53" s="77">
        <f>'Reclaimed Water Pump Energy'!C35</f>
        <v>1.4913308935159913E-2</v>
      </c>
      <c r="J53" s="255" t="s">
        <v>53</v>
      </c>
      <c r="K53" s="256"/>
      <c r="L53" s="256"/>
      <c r="M53" s="256"/>
      <c r="N53" s="257"/>
    </row>
    <row r="54" spans="1:14" ht="15" customHeight="1">
      <c r="A54" s="163">
        <v>50</v>
      </c>
      <c r="B54" s="265" t="s">
        <v>104</v>
      </c>
      <c r="C54" s="206"/>
      <c r="D54" s="206"/>
      <c r="E54" s="209"/>
      <c r="G54" s="75" t="s">
        <v>12</v>
      </c>
      <c r="H54" s="82">
        <f>SUM(H51:H53)</f>
        <v>1.6309346312259713E-2</v>
      </c>
    </row>
    <row r="55" spans="1:14">
      <c r="A55" s="163">
        <v>51</v>
      </c>
      <c r="B55" s="40" t="s">
        <v>145</v>
      </c>
      <c r="C55" s="79">
        <v>5000</v>
      </c>
      <c r="D55" s="79">
        <v>10000</v>
      </c>
      <c r="E55" s="92">
        <f>C55-D55</f>
        <v>-5000</v>
      </c>
    </row>
    <row r="56" spans="1:14">
      <c r="A56" s="163">
        <v>52</v>
      </c>
      <c r="B56" s="40" t="s">
        <v>71</v>
      </c>
      <c r="C56" s="79">
        <v>0</v>
      </c>
      <c r="D56" s="79">
        <v>0</v>
      </c>
      <c r="E56" s="92">
        <f>C56-D56</f>
        <v>0</v>
      </c>
    </row>
    <row r="57" spans="1:14">
      <c r="A57" s="163">
        <v>53</v>
      </c>
      <c r="B57" s="40" t="s">
        <v>72</v>
      </c>
      <c r="C57" s="79">
        <v>0</v>
      </c>
      <c r="D57" s="79">
        <v>0</v>
      </c>
      <c r="E57" s="92">
        <f>C57-D57</f>
        <v>0</v>
      </c>
    </row>
    <row r="58" spans="1:14" ht="18">
      <c r="A58" s="163">
        <v>54</v>
      </c>
      <c r="B58" s="120" t="s">
        <v>64</v>
      </c>
      <c r="C58" s="93">
        <f>C35+C42+C48+SUM(C50:C53,C55:C57)</f>
        <v>47086.891627107216</v>
      </c>
      <c r="D58" s="93">
        <f>D35+D42+D48+SUM(D50:D53,D55:D57)</f>
        <v>36329.98509022982</v>
      </c>
      <c r="E58" s="93">
        <f>C58-D58</f>
        <v>10756.906536877395</v>
      </c>
    </row>
    <row r="59" spans="1:14" ht="30.75" thickBot="1">
      <c r="A59" s="163">
        <v>55</v>
      </c>
      <c r="B59" s="143" t="s">
        <v>147</v>
      </c>
      <c r="C59" s="144">
        <f>C58/(C6*1000)</f>
        <v>0.63630934631225966</v>
      </c>
      <c r="D59" s="144">
        <f>D58/(D6*1000)</f>
        <v>0.43249982250273594</v>
      </c>
      <c r="E59" s="131">
        <f>IF($D$6&gt;0,E58/($D$6*1000),"Enter Amount of Water Withdrawn Above")</f>
        <v>0.12805841115330233</v>
      </c>
      <c r="G59" s="176" t="s">
        <v>87</v>
      </c>
      <c r="H59" s="176"/>
    </row>
    <row r="60" spans="1:14" ht="22.5" customHeight="1">
      <c r="A60" s="163">
        <v>56</v>
      </c>
      <c r="B60" s="233" t="s">
        <v>105</v>
      </c>
      <c r="C60" s="234"/>
      <c r="D60" s="234"/>
      <c r="E60" s="235"/>
      <c r="G60" s="97" t="s">
        <v>77</v>
      </c>
      <c r="H60" s="97" t="s">
        <v>78</v>
      </c>
    </row>
    <row r="61" spans="1:14" ht="16.5" customHeight="1">
      <c r="A61" s="163">
        <v>57</v>
      </c>
      <c r="B61" s="85" t="s">
        <v>131</v>
      </c>
      <c r="C61" s="79">
        <v>11000</v>
      </c>
      <c r="D61" s="79">
        <v>11000</v>
      </c>
      <c r="E61" s="39"/>
      <c r="G61" s="38">
        <f t="shared" ref="G61:H65" si="5">IF(C67&gt;0,-1*PMT(C$19,C67,C61),0)</f>
        <v>2611.3604047430831</v>
      </c>
      <c r="H61" s="38">
        <f t="shared" si="5"/>
        <v>4115.207940696062</v>
      </c>
    </row>
    <row r="62" spans="1:14">
      <c r="A62" s="163">
        <v>58</v>
      </c>
      <c r="B62" s="85" t="s">
        <v>65</v>
      </c>
      <c r="C62" s="177">
        <v>0</v>
      </c>
      <c r="D62" s="177">
        <v>0</v>
      </c>
      <c r="E62" s="39"/>
      <c r="G62" s="38">
        <f t="shared" si="5"/>
        <v>0</v>
      </c>
      <c r="H62" s="38">
        <f t="shared" si="5"/>
        <v>0</v>
      </c>
    </row>
    <row r="63" spans="1:14">
      <c r="A63" s="163">
        <v>59</v>
      </c>
      <c r="B63" s="40" t="s">
        <v>73</v>
      </c>
      <c r="C63" s="79">
        <v>500</v>
      </c>
      <c r="D63" s="79">
        <v>3000</v>
      </c>
      <c r="E63" s="39"/>
      <c r="G63" s="38">
        <f t="shared" si="5"/>
        <v>187.05490639527554</v>
      </c>
      <c r="H63" s="38">
        <f t="shared" si="5"/>
        <v>712.18920129356809</v>
      </c>
    </row>
    <row r="64" spans="1:14">
      <c r="A64" s="163">
        <v>60</v>
      </c>
      <c r="B64" s="40" t="s">
        <v>74</v>
      </c>
      <c r="C64" s="79">
        <v>400</v>
      </c>
      <c r="D64" s="79">
        <v>2000</v>
      </c>
      <c r="E64" s="39"/>
      <c r="F64" s="66"/>
      <c r="G64" s="38">
        <f t="shared" si="5"/>
        <v>149.64392511622043</v>
      </c>
      <c r="H64" s="38">
        <f t="shared" si="5"/>
        <v>474.79280086237867</v>
      </c>
    </row>
    <row r="65" spans="1:14">
      <c r="A65" s="163">
        <v>61</v>
      </c>
      <c r="B65" s="40" t="s">
        <v>172</v>
      </c>
      <c r="C65" s="79">
        <v>300</v>
      </c>
      <c r="D65" s="79">
        <v>1000</v>
      </c>
      <c r="E65" s="39"/>
      <c r="G65" s="38">
        <f t="shared" si="5"/>
        <v>112.23294383716532</v>
      </c>
      <c r="H65" s="38">
        <f t="shared" si="5"/>
        <v>237.39640043118933</v>
      </c>
    </row>
    <row r="66" spans="1:14">
      <c r="A66" s="163">
        <v>62</v>
      </c>
      <c r="B66" s="83" t="s">
        <v>75</v>
      </c>
      <c r="C66" s="39"/>
      <c r="D66" s="39"/>
      <c r="E66" s="39"/>
    </row>
    <row r="67" spans="1:14">
      <c r="A67" s="163">
        <v>63</v>
      </c>
      <c r="B67" s="178" t="str">
        <f>B61</f>
        <v>Filter Media Replacement</v>
      </c>
      <c r="C67" s="64">
        <v>5</v>
      </c>
      <c r="D67" s="64">
        <v>3</v>
      </c>
      <c r="E67" s="39"/>
    </row>
    <row r="68" spans="1:14">
      <c r="A68" s="163">
        <v>64</v>
      </c>
      <c r="B68" s="178" t="str">
        <f>B62</f>
        <v>Item a replaced:</v>
      </c>
      <c r="C68" s="179">
        <v>5</v>
      </c>
      <c r="D68" s="179">
        <v>3</v>
      </c>
      <c r="E68" s="39"/>
    </row>
    <row r="69" spans="1:14">
      <c r="A69" s="163">
        <v>65</v>
      </c>
      <c r="B69" s="84" t="str">
        <f>B63</f>
        <v>Item b replaced:</v>
      </c>
      <c r="C69" s="85">
        <v>3</v>
      </c>
      <c r="D69" s="64">
        <v>5</v>
      </c>
      <c r="E69" s="39"/>
    </row>
    <row r="70" spans="1:14">
      <c r="A70" s="163">
        <v>66</v>
      </c>
      <c r="B70" s="84" t="str">
        <f t="shared" ref="B70:B71" si="6">B64</f>
        <v>Item c replaced:</v>
      </c>
      <c r="C70" s="85">
        <v>3</v>
      </c>
      <c r="D70" s="64">
        <v>5</v>
      </c>
      <c r="E70" s="39"/>
    </row>
    <row r="71" spans="1:14">
      <c r="A71" s="163">
        <v>67</v>
      </c>
      <c r="B71" s="84" t="str">
        <f t="shared" si="6"/>
        <v>Item d replaced:</v>
      </c>
      <c r="C71" s="64">
        <v>3</v>
      </c>
      <c r="D71" s="64">
        <v>5</v>
      </c>
      <c r="E71" s="39"/>
    </row>
    <row r="72" spans="1:14" ht="36">
      <c r="A72" s="163">
        <v>68</v>
      </c>
      <c r="B72" s="118" t="s">
        <v>76</v>
      </c>
      <c r="C72" s="94">
        <f>SUM(G61:G65)</f>
        <v>3060.2921800917443</v>
      </c>
      <c r="D72" s="94">
        <f>SUM(H61:H65)</f>
        <v>5539.5863432831975</v>
      </c>
      <c r="E72" s="94">
        <f>C72-D72</f>
        <v>-2479.2941631914532</v>
      </c>
    </row>
    <row r="73" spans="1:14" ht="39" customHeight="1" thickBot="1">
      <c r="A73" s="163">
        <v>69</v>
      </c>
      <c r="B73" s="166" t="s">
        <v>146</v>
      </c>
      <c r="C73" s="167">
        <f>(C58+C72)/(C6*1000)</f>
        <v>0.67766464604322918</v>
      </c>
      <c r="D73" s="167">
        <f>(D58+D72)/(D6*1000)</f>
        <v>0.49844727897039309</v>
      </c>
      <c r="E73" s="131">
        <f>IF($D$6&gt;0,E72/($D$6*1000),"Enter Amount of Water Withdrawn Above")</f>
        <v>-2.9515406704660158E-2</v>
      </c>
      <c r="G73"/>
      <c r="H73"/>
      <c r="I73"/>
      <c r="J73"/>
      <c r="K73"/>
      <c r="L73"/>
      <c r="M73"/>
      <c r="N73"/>
    </row>
    <row r="74" spans="1:14" ht="45.75" customHeight="1">
      <c r="A74" s="163">
        <v>70</v>
      </c>
      <c r="B74" s="130" t="s">
        <v>148</v>
      </c>
      <c r="C74" s="95">
        <f>C29+C58+C72</f>
        <v>106513.9694258778</v>
      </c>
      <c r="D74" s="95">
        <f>D29+D58+D72</f>
        <v>115327.25566339155</v>
      </c>
      <c r="E74" s="95">
        <f>C74-D74</f>
        <v>-8813.2862375137483</v>
      </c>
      <c r="G74"/>
      <c r="H74"/>
      <c r="I74"/>
      <c r="J74"/>
      <c r="K74"/>
      <c r="L74"/>
      <c r="M74"/>
      <c r="N74"/>
    </row>
    <row r="75" spans="1:14" ht="52.5" customHeight="1">
      <c r="A75" s="163">
        <v>71</v>
      </c>
      <c r="B75" s="121" t="s">
        <v>154</v>
      </c>
      <c r="C75" s="96">
        <f>C74/(C6*1000)</f>
        <v>1.4393779652145648</v>
      </c>
      <c r="D75" s="96">
        <f>D74/(D6*1000)</f>
        <v>1.3729435198022804</v>
      </c>
      <c r="E75" s="168">
        <f>IF($D$6&gt;0,E74/($D$6*1000),"Enter Amount of Water Withdrawn Above")</f>
        <v>-0.10492007425611605</v>
      </c>
      <c r="G75"/>
      <c r="H75"/>
      <c r="I75"/>
      <c r="J75"/>
      <c r="K75"/>
      <c r="L75"/>
      <c r="M75"/>
      <c r="N75"/>
    </row>
    <row r="76" spans="1:14" ht="40.5" customHeight="1">
      <c r="A76" s="163">
        <v>72</v>
      </c>
      <c r="B76" s="262" t="s">
        <v>149</v>
      </c>
      <c r="C76" s="263"/>
      <c r="D76" s="263"/>
      <c r="E76" s="264"/>
      <c r="G76"/>
      <c r="H76"/>
      <c r="I76"/>
      <c r="J76"/>
      <c r="K76"/>
      <c r="L76"/>
      <c r="M76"/>
      <c r="N76"/>
    </row>
    <row r="77" spans="1:14" ht="34.5" customHeight="1">
      <c r="A77" s="163">
        <v>73</v>
      </c>
      <c r="B77" s="239" t="s">
        <v>118</v>
      </c>
      <c r="C77" s="206"/>
      <c r="D77" s="206"/>
      <c r="E77" s="152">
        <f>E6</f>
        <v>10</v>
      </c>
      <c r="G77"/>
      <c r="H77"/>
      <c r="I77"/>
      <c r="J77"/>
      <c r="K77"/>
      <c r="L77"/>
      <c r="M77"/>
      <c r="N77"/>
    </row>
    <row r="78" spans="1:14" ht="56.25" customHeight="1">
      <c r="A78" s="163">
        <v>74</v>
      </c>
      <c r="B78" s="236" t="s">
        <v>150</v>
      </c>
      <c r="C78" s="219"/>
      <c r="D78" s="219"/>
      <c r="E78" s="157">
        <v>0.45</v>
      </c>
      <c r="G78"/>
      <c r="H78"/>
      <c r="I78"/>
      <c r="J78"/>
      <c r="K78"/>
      <c r="L78"/>
      <c r="M78"/>
      <c r="N78"/>
    </row>
    <row r="79" spans="1:14" ht="36" customHeight="1" thickBot="1">
      <c r="A79" s="163">
        <v>75</v>
      </c>
      <c r="B79" s="231" t="s">
        <v>117</v>
      </c>
      <c r="C79" s="232"/>
      <c r="D79" s="232"/>
      <c r="E79" s="160">
        <f>E77*1000*E78</f>
        <v>4500</v>
      </c>
      <c r="G79"/>
      <c r="H79"/>
      <c r="I79"/>
      <c r="J79"/>
      <c r="K79"/>
      <c r="L79"/>
      <c r="M79"/>
      <c r="N79"/>
    </row>
    <row r="80" spans="1:14" ht="38.25" customHeight="1">
      <c r="A80" s="163">
        <v>76</v>
      </c>
      <c r="B80" s="244" t="s">
        <v>152</v>
      </c>
      <c r="C80" s="245"/>
      <c r="D80" s="245"/>
      <c r="E80" s="246"/>
      <c r="G80" s="86"/>
      <c r="H80" s="172"/>
    </row>
    <row r="81" spans="1:10" ht="44.25" customHeight="1">
      <c r="A81" s="163">
        <v>77</v>
      </c>
      <c r="B81" s="260" t="s">
        <v>173</v>
      </c>
      <c r="C81" s="261"/>
      <c r="D81" s="261"/>
      <c r="E81" s="158">
        <v>0.2</v>
      </c>
    </row>
    <row r="82" spans="1:10" ht="44.25" customHeight="1">
      <c r="A82" s="163">
        <v>78</v>
      </c>
      <c r="B82" s="239" t="s">
        <v>155</v>
      </c>
      <c r="C82" s="240"/>
      <c r="D82" s="241"/>
      <c r="E82" s="159">
        <f>C6*E81</f>
        <v>14.8</v>
      </c>
      <c r="G82"/>
      <c r="H82"/>
      <c r="I82"/>
      <c r="J82" s="71"/>
    </row>
    <row r="83" spans="1:10" ht="42.75" customHeight="1">
      <c r="A83" s="163">
        <v>79</v>
      </c>
      <c r="B83" s="239" t="s">
        <v>151</v>
      </c>
      <c r="C83" s="240"/>
      <c r="D83" s="241"/>
      <c r="E83" s="156">
        <f>E78</f>
        <v>0.45</v>
      </c>
      <c r="F83" s="101"/>
      <c r="G83"/>
      <c r="H83"/>
      <c r="I83"/>
    </row>
    <row r="84" spans="1:10" ht="24.75" customHeight="1" thickBot="1">
      <c r="A84" s="163">
        <v>80</v>
      </c>
      <c r="B84" s="242" t="s">
        <v>174</v>
      </c>
      <c r="C84" s="243"/>
      <c r="D84" s="243"/>
      <c r="E84" s="153">
        <f>E82*1000*E83</f>
        <v>6660</v>
      </c>
      <c r="F84" s="102"/>
      <c r="G84"/>
      <c r="H84"/>
      <c r="I84"/>
    </row>
    <row r="85" spans="1:10" ht="43.5" customHeight="1">
      <c r="A85" s="163">
        <v>81</v>
      </c>
      <c r="B85" s="233" t="s">
        <v>153</v>
      </c>
      <c r="C85" s="234"/>
      <c r="D85" s="234"/>
      <c r="E85" s="235"/>
      <c r="G85"/>
      <c r="H85"/>
      <c r="I85"/>
    </row>
    <row r="86" spans="1:10" ht="18" customHeight="1">
      <c r="A86" s="163">
        <v>82</v>
      </c>
      <c r="B86" s="254" t="s">
        <v>120</v>
      </c>
      <c r="C86" s="219"/>
      <c r="D86" s="219"/>
      <c r="E86" s="154">
        <v>1</v>
      </c>
    </row>
    <row r="87" spans="1:10" ht="12.75" customHeight="1">
      <c r="A87" s="163">
        <v>83</v>
      </c>
      <c r="B87" s="236" t="s">
        <v>122</v>
      </c>
      <c r="C87" s="219"/>
      <c r="D87" s="219"/>
      <c r="E87" s="155">
        <v>0.3</v>
      </c>
    </row>
    <row r="88" spans="1:10">
      <c r="A88" s="163">
        <v>84</v>
      </c>
      <c r="B88" s="236" t="s">
        <v>123</v>
      </c>
      <c r="C88" s="219"/>
      <c r="D88" s="219"/>
      <c r="E88" s="155">
        <v>0.2</v>
      </c>
    </row>
    <row r="89" spans="1:10">
      <c r="A89" s="163">
        <v>85</v>
      </c>
      <c r="B89" s="236" t="s">
        <v>121</v>
      </c>
      <c r="C89" s="219"/>
      <c r="D89" s="219"/>
      <c r="E89" s="161">
        <f>C6*(E86/10)*E87*E88</f>
        <v>0.44400000000000006</v>
      </c>
    </row>
    <row r="90" spans="1:10" ht="43.5" customHeight="1">
      <c r="A90" s="163">
        <v>86</v>
      </c>
      <c r="B90" s="236" t="s">
        <v>116</v>
      </c>
      <c r="C90" s="219"/>
      <c r="D90" s="219"/>
      <c r="E90" s="162">
        <f>E83</f>
        <v>0.45</v>
      </c>
    </row>
    <row r="91" spans="1:10" ht="39.75" customHeight="1" thickBot="1">
      <c r="A91" s="163">
        <v>87</v>
      </c>
      <c r="B91" s="253" t="s">
        <v>119</v>
      </c>
      <c r="C91" s="219"/>
      <c r="D91" s="219"/>
      <c r="E91" s="173">
        <f>E89*1000*E90</f>
        <v>199.80000000000004</v>
      </c>
    </row>
    <row r="92" spans="1:10" ht="37.5" customHeight="1">
      <c r="A92" s="163">
        <v>88</v>
      </c>
      <c r="B92" s="247" t="s">
        <v>101</v>
      </c>
      <c r="C92" s="248"/>
      <c r="D92" s="249"/>
      <c r="E92" s="95">
        <f>+E79+E84+E91</f>
        <v>11359.8</v>
      </c>
    </row>
    <row r="93" spans="1:10" ht="46.5" customHeight="1" thickBot="1">
      <c r="A93" s="163">
        <v>89</v>
      </c>
      <c r="B93" s="250" t="s">
        <v>157</v>
      </c>
      <c r="C93" s="251"/>
      <c r="D93" s="252"/>
      <c r="E93" s="169">
        <f>IF($D$6&gt;0,E92/($D$6*1000),"Enter Amount of Water Withdrawn Above")</f>
        <v>0.13523571428571426</v>
      </c>
    </row>
    <row r="94" spans="1:10" ht="47.25" customHeight="1" thickTop="1">
      <c r="A94" s="163">
        <v>90</v>
      </c>
      <c r="B94" s="258" t="s">
        <v>175</v>
      </c>
      <c r="C94" s="259"/>
      <c r="D94" s="259"/>
      <c r="E94" s="122">
        <f>E74+E79+E84+E91</f>
        <v>2546.5137624862518</v>
      </c>
      <c r="G94"/>
      <c r="H94"/>
      <c r="I94"/>
    </row>
    <row r="95" spans="1:10" ht="69" customHeight="1" thickBot="1">
      <c r="A95" s="163">
        <v>91</v>
      </c>
      <c r="B95" s="237" t="s">
        <v>156</v>
      </c>
      <c r="C95" s="238"/>
      <c r="D95" s="238"/>
      <c r="E95" s="170">
        <f>IF($D$6&gt;0,E94/($D$6*1000),"Enter Amount of Water Withdrawn Above")</f>
        <v>3.0315640029598235E-2</v>
      </c>
      <c r="G95"/>
      <c r="H95"/>
      <c r="I95"/>
    </row>
    <row r="96" spans="1:10" ht="72.75" customHeight="1" thickTop="1">
      <c r="A96" s="163">
        <v>92</v>
      </c>
      <c r="B96" s="228" t="s">
        <v>176</v>
      </c>
      <c r="C96" s="229"/>
      <c r="D96" s="229"/>
      <c r="E96" s="230"/>
      <c r="G96" s="174"/>
      <c r="H96"/>
      <c r="I96"/>
    </row>
    <row r="97" spans="7:9" ht="40.5" customHeight="1">
      <c r="G97"/>
      <c r="H97"/>
      <c r="I97"/>
    </row>
    <row r="98" spans="7:9" ht="40.5" customHeight="1">
      <c r="G98"/>
      <c r="H98"/>
      <c r="I98"/>
    </row>
    <row r="99" spans="7:9" ht="29.25" customHeight="1">
      <c r="G99"/>
      <c r="H99"/>
      <c r="I99"/>
    </row>
    <row r="100" spans="7:9" ht="38.25" customHeight="1">
      <c r="G100"/>
      <c r="H100"/>
      <c r="I100"/>
    </row>
    <row r="101" spans="7:9" ht="45" customHeight="1"/>
    <row r="102" spans="7:9" ht="20.25" customHeight="1"/>
    <row r="103" spans="7:9" ht="42" customHeight="1"/>
    <row r="104" spans="7:9" ht="20.25" customHeight="1"/>
    <row r="105" spans="7:9" ht="30.75" customHeight="1"/>
    <row r="106" spans="7:9" ht="32.25" customHeight="1"/>
    <row r="107" spans="7:9" ht="30.75" customHeight="1"/>
    <row r="108" spans="7:9" ht="43.5" customHeight="1"/>
    <row r="109" spans="7:9" ht="42" customHeight="1"/>
    <row r="110" spans="7:9" ht="36.75" customHeight="1"/>
    <row r="111" spans="7:9" ht="39" customHeight="1"/>
    <row r="112" spans="7:9" ht="45" customHeight="1"/>
    <row r="113" spans="7:7" ht="66.75" customHeight="1"/>
    <row r="114" spans="7:7" ht="60" customHeight="1">
      <c r="G114" s="129"/>
    </row>
    <row r="115" spans="7:7" ht="51.75" customHeight="1"/>
  </sheetData>
  <mergeCells count="41">
    <mergeCell ref="B1:E1"/>
    <mergeCell ref="B31:E31"/>
    <mergeCell ref="B32:E32"/>
    <mergeCell ref="B36:E36"/>
    <mergeCell ref="B2:E2"/>
    <mergeCell ref="B8:E8"/>
    <mergeCell ref="J52:N52"/>
    <mergeCell ref="B7:E7"/>
    <mergeCell ref="G41:K41"/>
    <mergeCell ref="B43:E43"/>
    <mergeCell ref="J42:N42"/>
    <mergeCell ref="B49:E49"/>
    <mergeCell ref="G50:L50"/>
    <mergeCell ref="J51:N51"/>
    <mergeCell ref="G7:H7"/>
    <mergeCell ref="J43:N43"/>
    <mergeCell ref="J44:N44"/>
    <mergeCell ref="J53:N53"/>
    <mergeCell ref="B94:D94"/>
    <mergeCell ref="B81:D81"/>
    <mergeCell ref="B77:D77"/>
    <mergeCell ref="B78:D78"/>
    <mergeCell ref="B76:E76"/>
    <mergeCell ref="B60:E60"/>
    <mergeCell ref="B54:E54"/>
    <mergeCell ref="B96:E96"/>
    <mergeCell ref="B79:D79"/>
    <mergeCell ref="B85:E85"/>
    <mergeCell ref="B87:D87"/>
    <mergeCell ref="B88:D88"/>
    <mergeCell ref="B89:D89"/>
    <mergeCell ref="B95:D95"/>
    <mergeCell ref="B82:D82"/>
    <mergeCell ref="B83:D83"/>
    <mergeCell ref="B84:D84"/>
    <mergeCell ref="B80:E80"/>
    <mergeCell ref="B92:D92"/>
    <mergeCell ref="B93:D93"/>
    <mergeCell ref="B91:D91"/>
    <mergeCell ref="B90:D90"/>
    <mergeCell ref="B86:D86"/>
  </mergeCells>
  <dataValidations count="1">
    <dataValidation type="list" allowBlank="1" showInputMessage="1" showErrorMessage="1" errorTitle="Invalid Entry" error="Select Fuel Source from List!" promptTitle="Fuel Source" sqref="C37:D37">
      <formula1>$G$42:$G$44</formula1>
    </dataValidation>
  </dataValidations>
  <hyperlinks>
    <hyperlink ref="I28" r:id="rId1"/>
    <hyperlink ref="I29" r:id="rId2"/>
    <hyperlink ref="I30" r:id="rId3"/>
    <hyperlink ref="I27" r:id="rId4"/>
  </hyperlinks>
  <pageMargins left="0.75" right="0.25" top="0.5" bottom="0.75" header="0.05" footer="0"/>
  <pageSetup orientation="portrait" r:id="rId5"/>
  <headerFooter>
    <oddFooter>&amp;L&amp;Z&amp;F
&amp;A&amp;R&amp;D</oddFooter>
  </headerFooter>
  <rowBreaks count="3" manualBreakCount="3">
    <brk id="30" max="4" man="1"/>
    <brk id="59" max="4" man="1"/>
    <brk id="79" max="4" man="1"/>
  </rowBreaks>
  <legacyDrawing r:id="rId6"/>
</worksheet>
</file>

<file path=xl/worksheets/sheet3.xml><?xml version="1.0" encoding="utf-8"?>
<worksheet xmlns="http://schemas.openxmlformats.org/spreadsheetml/2006/main" xmlns:r="http://schemas.openxmlformats.org/officeDocument/2006/relationships">
  <dimension ref="A1:K38"/>
  <sheetViews>
    <sheetView workbookViewId="0">
      <selection activeCell="E26" sqref="E26"/>
    </sheetView>
  </sheetViews>
  <sheetFormatPr defaultRowHeight="12.75"/>
  <cols>
    <col min="1" max="1" width="33.85546875" customWidth="1"/>
    <col min="2" max="2" width="14.42578125" customWidth="1"/>
    <col min="3" max="3" width="13.85546875" customWidth="1"/>
    <col min="4" max="4" width="23" customWidth="1"/>
    <col min="5" max="6" width="18.28515625" customWidth="1"/>
    <col min="7" max="7" width="17.7109375" customWidth="1"/>
  </cols>
  <sheetData>
    <row r="1" spans="1:11">
      <c r="A1" s="7" t="s">
        <v>89</v>
      </c>
    </row>
    <row r="2" spans="1:11" ht="38.25">
      <c r="A2" s="7" t="s">
        <v>31</v>
      </c>
      <c r="B2" s="12" t="s">
        <v>28</v>
      </c>
      <c r="C2" s="12" t="s">
        <v>29</v>
      </c>
      <c r="D2" s="12" t="s">
        <v>46</v>
      </c>
    </row>
    <row r="3" spans="1:11">
      <c r="A3" s="9" t="s">
        <v>21</v>
      </c>
      <c r="B3" s="19">
        <v>300</v>
      </c>
      <c r="C3" s="5">
        <f>'RW Comparison Worksheet'!C38</f>
        <v>30</v>
      </c>
      <c r="D3" s="19">
        <v>245</v>
      </c>
    </row>
    <row r="4" spans="1:11">
      <c r="A4" s="9" t="s">
        <v>22</v>
      </c>
      <c r="B4" s="19">
        <v>1000</v>
      </c>
      <c r="C4" s="5">
        <v>200</v>
      </c>
      <c r="D4" s="19">
        <v>25</v>
      </c>
    </row>
    <row r="5" spans="1:11" ht="51">
      <c r="A5" s="9" t="s">
        <v>23</v>
      </c>
      <c r="B5" s="19">
        <v>0.75</v>
      </c>
      <c r="C5" s="19">
        <v>0.75</v>
      </c>
      <c r="D5" s="19">
        <v>0.64</v>
      </c>
      <c r="E5" s="12" t="s">
        <v>39</v>
      </c>
      <c r="F5" s="11" t="s">
        <v>34</v>
      </c>
      <c r="G5" s="12" t="s">
        <v>35</v>
      </c>
    </row>
    <row r="6" spans="1:11">
      <c r="A6" s="9" t="s">
        <v>33</v>
      </c>
      <c r="B6" s="20">
        <f>B3*B4*1/(3956*B5)</f>
        <v>101.11223458038423</v>
      </c>
      <c r="C6" s="13">
        <f>C3*C4*1/(3956*C5)</f>
        <v>2.0222446916076846</v>
      </c>
      <c r="D6" s="20">
        <f>D3*D4*1/(3956*D5)</f>
        <v>2.4191892062689586</v>
      </c>
      <c r="E6" s="18">
        <f>B6/14.75</f>
        <v>6.8550667512124894</v>
      </c>
      <c r="F6" s="18">
        <f>B6/1.19</f>
        <v>84.968264353264061</v>
      </c>
      <c r="G6" s="18">
        <f>B6/11.3</f>
        <v>8.9479853610959488</v>
      </c>
      <c r="H6" s="10" t="s">
        <v>42</v>
      </c>
    </row>
    <row r="7" spans="1:11" s="8" customFormat="1">
      <c r="A7" s="9" t="s">
        <v>40</v>
      </c>
      <c r="B7" s="20">
        <v>1.18</v>
      </c>
      <c r="C7" s="13">
        <v>1.18</v>
      </c>
      <c r="D7" s="23">
        <v>1.127</v>
      </c>
      <c r="E7" s="18">
        <f>1.13/1.18</f>
        <v>0.9576271186440678</v>
      </c>
    </row>
    <row r="8" spans="1:11" s="8" customFormat="1" ht="25.5">
      <c r="A8" s="3" t="s">
        <v>38</v>
      </c>
      <c r="B8" s="20">
        <v>1</v>
      </c>
      <c r="C8" s="13">
        <f>IF(C4&gt;0,(1000/C4)/60,0)</f>
        <v>8.3333333333333329E-2</v>
      </c>
      <c r="D8" s="20">
        <v>6</v>
      </c>
      <c r="E8" s="18">
        <f>0.84/0.7457</f>
        <v>1.1264583612712886</v>
      </c>
      <c r="F8" s="18">
        <f>1/0.7457</f>
        <v>1.3410218586562961</v>
      </c>
      <c r="J8" s="8">
        <f>1/0.0909</f>
        <v>11.001100110011002</v>
      </c>
    </row>
    <row r="9" spans="1:11">
      <c r="A9" s="9" t="s">
        <v>25</v>
      </c>
      <c r="B9" s="20">
        <f>((B6*B8)/B7)</f>
        <v>85.688334390156129</v>
      </c>
      <c r="C9" s="25">
        <f>((C6*C8)/C7)</f>
        <v>0.14281389065026021</v>
      </c>
      <c r="D9" s="20">
        <f>((D6*D8)/D7)</f>
        <v>12.879445641183453</v>
      </c>
      <c r="E9" s="18">
        <f>1.03/0.08</f>
        <v>12.875</v>
      </c>
      <c r="F9">
        <v>0.88</v>
      </c>
      <c r="G9" s="18">
        <f>F8*F9</f>
        <v>1.1800992356175406</v>
      </c>
      <c r="J9">
        <f>1/1.1236</f>
        <v>0.88999644001423994</v>
      </c>
    </row>
    <row r="10" spans="1:11">
      <c r="A10" s="9" t="s">
        <v>26</v>
      </c>
      <c r="B10" s="19">
        <v>0.11899999999999999</v>
      </c>
      <c r="C10" s="4">
        <f>'RW Comparison Worksheet'!C40</f>
        <v>0.1142</v>
      </c>
      <c r="D10" s="19">
        <v>0.11899999999999999</v>
      </c>
      <c r="F10" s="24">
        <f>F8*0.84</f>
        <v>1.1264583612712886</v>
      </c>
      <c r="J10">
        <f>1/0.8424</f>
        <v>1.1870845204178537</v>
      </c>
      <c r="K10">
        <f>1/0.0682</f>
        <v>14.66275659824047</v>
      </c>
    </row>
    <row r="11" spans="1:11">
      <c r="A11" s="9" t="s">
        <v>27</v>
      </c>
      <c r="B11" s="21">
        <f>B9*B10</f>
        <v>10.19691179242858</v>
      </c>
      <c r="C11" s="14">
        <f>C9*C10</f>
        <v>1.6309346312259713E-2</v>
      </c>
      <c r="D11" s="21">
        <f>D9*D10</f>
        <v>1.532654031300831</v>
      </c>
    </row>
    <row r="12" spans="1:11">
      <c r="A12" s="15" t="s">
        <v>47</v>
      </c>
      <c r="E12" s="2" t="s">
        <v>54</v>
      </c>
    </row>
    <row r="13" spans="1:11">
      <c r="B13" s="18">
        <f>B9*C8</f>
        <v>7.1406945325130105</v>
      </c>
      <c r="E13" s="2" t="s">
        <v>56</v>
      </c>
    </row>
    <row r="15" spans="1:11">
      <c r="D15" s="18">
        <f>C8*60</f>
        <v>5</v>
      </c>
    </row>
    <row r="16" spans="1:11" ht="25.5">
      <c r="A16" s="7" t="s">
        <v>32</v>
      </c>
      <c r="B16" s="12" t="s">
        <v>28</v>
      </c>
      <c r="C16" s="12"/>
    </row>
    <row r="17" spans="1:5">
      <c r="A17" s="9" t="s">
        <v>21</v>
      </c>
      <c r="B17" s="19">
        <v>300</v>
      </c>
      <c r="C17" s="5">
        <f>'RW Comparison Worksheet'!C38</f>
        <v>30</v>
      </c>
    </row>
    <row r="18" spans="1:5">
      <c r="A18" s="9" t="s">
        <v>22</v>
      </c>
      <c r="B18" s="19">
        <v>1000</v>
      </c>
      <c r="C18" s="5">
        <f>C4</f>
        <v>200</v>
      </c>
    </row>
    <row r="19" spans="1:5">
      <c r="A19" s="9" t="s">
        <v>23</v>
      </c>
      <c r="B19" s="19">
        <v>0.75</v>
      </c>
      <c r="C19" s="28">
        <v>0.75</v>
      </c>
    </row>
    <row r="20" spans="1:5">
      <c r="A20" s="9" t="s">
        <v>24</v>
      </c>
      <c r="B20" s="20">
        <f>B17*B18*1/(3956*B19)</f>
        <v>101.11223458038423</v>
      </c>
      <c r="C20" s="13">
        <f>C17*C18*1/(3956*C19)</f>
        <v>2.0222446916076846</v>
      </c>
      <c r="D20" s="16" t="s">
        <v>44</v>
      </c>
    </row>
    <row r="21" spans="1:5">
      <c r="A21" s="9" t="s">
        <v>40</v>
      </c>
      <c r="B21" s="20">
        <v>14.75</v>
      </c>
      <c r="C21" s="13">
        <v>14.75</v>
      </c>
      <c r="D21" s="2" t="s">
        <v>55</v>
      </c>
    </row>
    <row r="22" spans="1:5" ht="25.5">
      <c r="A22" s="3" t="s">
        <v>38</v>
      </c>
      <c r="B22" s="20">
        <v>1</v>
      </c>
      <c r="C22" s="13">
        <f>IF(C18&gt;0,(1000/C18)/60,0)</f>
        <v>8.3333333333333329E-2</v>
      </c>
    </row>
    <row r="23" spans="1:5">
      <c r="A23" s="9" t="s">
        <v>30</v>
      </c>
      <c r="B23" s="20">
        <f>((B20*B22)/B21)</f>
        <v>6.8550667512124894</v>
      </c>
      <c r="C23" s="25">
        <f>((C20*C22)/C21)</f>
        <v>1.1425111252020816E-2</v>
      </c>
      <c r="D23" s="18">
        <f>B23*C22</f>
        <v>0.57125556260104071</v>
      </c>
      <c r="E23" s="17">
        <f>1/14.75</f>
        <v>6.7796610169491525E-2</v>
      </c>
    </row>
    <row r="24" spans="1:5">
      <c r="A24" s="9" t="s">
        <v>36</v>
      </c>
      <c r="B24" s="19">
        <v>2.7719999999999998</v>
      </c>
      <c r="C24" s="29">
        <f>'RW Comparison Worksheet'!C40</f>
        <v>0.1142</v>
      </c>
      <c r="D24" s="16" t="s">
        <v>45</v>
      </c>
    </row>
    <row r="25" spans="1:5">
      <c r="A25" s="9" t="s">
        <v>37</v>
      </c>
      <c r="B25" s="21">
        <f>B23*B24</f>
        <v>19.002245034361021</v>
      </c>
      <c r="C25" s="14">
        <f>C23*C24</f>
        <v>1.3047477049807771E-3</v>
      </c>
    </row>
    <row r="26" spans="1:5">
      <c r="A26" s="15" t="s">
        <v>47</v>
      </c>
    </row>
    <row r="28" spans="1:5" ht="25.5">
      <c r="A28" s="7" t="s">
        <v>11</v>
      </c>
      <c r="B28" s="12" t="s">
        <v>28</v>
      </c>
      <c r="C28" s="12" t="s">
        <v>41</v>
      </c>
    </row>
    <row r="29" spans="1:5">
      <c r="A29" s="9" t="s">
        <v>21</v>
      </c>
      <c r="B29" s="19">
        <v>300</v>
      </c>
      <c r="C29" s="5">
        <f>'RW Comparison Worksheet'!C38</f>
        <v>30</v>
      </c>
    </row>
    <row r="30" spans="1:5">
      <c r="A30" s="9" t="s">
        <v>22</v>
      </c>
      <c r="B30" s="19">
        <v>1000</v>
      </c>
      <c r="C30" s="5">
        <f>C4</f>
        <v>200</v>
      </c>
    </row>
    <row r="31" spans="1:5">
      <c r="A31" s="9" t="s">
        <v>23</v>
      </c>
      <c r="B31" s="19">
        <v>0.75</v>
      </c>
      <c r="C31" s="28">
        <v>0.75</v>
      </c>
    </row>
    <row r="32" spans="1:5">
      <c r="A32" s="9" t="s">
        <v>24</v>
      </c>
      <c r="B32" s="20">
        <f>B29*B30*1/(3956*B31)</f>
        <v>101.11223458038423</v>
      </c>
      <c r="C32" s="13">
        <f>C29*C30*1/(3956*C31)</f>
        <v>2.0222446916076846</v>
      </c>
    </row>
    <row r="33" spans="1:3">
      <c r="A33" s="9" t="s">
        <v>40</v>
      </c>
      <c r="B33" s="20">
        <v>11.3</v>
      </c>
      <c r="C33" s="13">
        <v>11.3</v>
      </c>
    </row>
    <row r="34" spans="1:3" ht="25.5">
      <c r="A34" s="3" t="s">
        <v>38</v>
      </c>
      <c r="B34" s="20">
        <v>1</v>
      </c>
      <c r="C34" s="13">
        <f>IF(C30&gt;0,(1000/C30)/60,0)</f>
        <v>8.3333333333333329E-2</v>
      </c>
    </row>
    <row r="35" spans="1:3">
      <c r="A35" s="9" t="s">
        <v>48</v>
      </c>
      <c r="B35" s="20">
        <f>((B32*B34)/B33)</f>
        <v>8.9479853610959488</v>
      </c>
      <c r="C35" s="25">
        <f>((C32*C34)/C33)</f>
        <v>1.4913308935159913E-2</v>
      </c>
    </row>
    <row r="36" spans="1:3">
      <c r="A36" s="9" t="s">
        <v>49</v>
      </c>
      <c r="B36" s="19">
        <v>2.6259999999999999</v>
      </c>
      <c r="C36" s="26">
        <f>'RW Comparison Worksheet'!C40</f>
        <v>0.1142</v>
      </c>
    </row>
    <row r="37" spans="1:3">
      <c r="A37" s="9" t="s">
        <v>50</v>
      </c>
      <c r="B37" s="21">
        <f>B35*B36</f>
        <v>23.497409558237962</v>
      </c>
      <c r="C37" s="27">
        <f>C35*C36</f>
        <v>1.7030998803952619E-3</v>
      </c>
    </row>
    <row r="38" spans="1:3">
      <c r="A38" s="15" t="s">
        <v>47</v>
      </c>
    </row>
  </sheetData>
  <pageMargins left="0.7" right="0.7" top="0.75" bottom="0.75" header="0.3" footer="0.3"/>
  <pageSetup paperSize="17" orientation="landscape" r:id="rId1"/>
  <headerFooter>
    <oddFooter>&amp;L&amp;Z&amp;F
&amp;A&amp;R&amp;D</oddFooter>
  </headerFooter>
  <legacyDrawing r:id="rId2"/>
</worksheet>
</file>

<file path=xl/worksheets/sheet4.xml><?xml version="1.0" encoding="utf-8"?>
<worksheet xmlns="http://schemas.openxmlformats.org/spreadsheetml/2006/main" xmlns:r="http://schemas.openxmlformats.org/officeDocument/2006/relationships">
  <dimension ref="A1:H38"/>
  <sheetViews>
    <sheetView workbookViewId="0">
      <selection activeCell="A6" sqref="A6"/>
    </sheetView>
  </sheetViews>
  <sheetFormatPr defaultRowHeight="12.75"/>
  <cols>
    <col min="1" max="1" width="33.85546875" style="22" customWidth="1"/>
    <col min="2" max="2" width="14.42578125" style="22" customWidth="1"/>
    <col min="3" max="3" width="13.85546875" style="22" customWidth="1"/>
    <col min="4" max="4" width="23" style="22" customWidth="1"/>
    <col min="5" max="6" width="18.28515625" style="22" customWidth="1"/>
    <col min="7" max="7" width="17.7109375" style="22" customWidth="1"/>
    <col min="8" max="16384" width="9.140625" style="22"/>
  </cols>
  <sheetData>
    <row r="1" spans="1:8">
      <c r="A1" s="7" t="s">
        <v>90</v>
      </c>
    </row>
    <row r="2" spans="1:8" ht="38.25">
      <c r="A2" s="7" t="s">
        <v>31</v>
      </c>
      <c r="B2" s="12" t="s">
        <v>28</v>
      </c>
      <c r="C2" s="12" t="s">
        <v>29</v>
      </c>
      <c r="D2" s="12" t="s">
        <v>46</v>
      </c>
    </row>
    <row r="3" spans="1:8">
      <c r="A3" s="9" t="s">
        <v>21</v>
      </c>
      <c r="B3" s="19">
        <v>300</v>
      </c>
      <c r="C3" s="5">
        <f>'RW Comparison Worksheet'!D38</f>
        <v>30</v>
      </c>
      <c r="D3" s="19">
        <v>245</v>
      </c>
    </row>
    <row r="4" spans="1:8">
      <c r="A4" s="9" t="s">
        <v>22</v>
      </c>
      <c r="B4" s="19">
        <v>1000</v>
      </c>
      <c r="C4" s="5">
        <v>200</v>
      </c>
      <c r="D4" s="19">
        <v>25</v>
      </c>
    </row>
    <row r="5" spans="1:8" ht="51">
      <c r="A5" s="9" t="s">
        <v>23</v>
      </c>
      <c r="B5" s="19">
        <v>0.75</v>
      </c>
      <c r="C5" s="19">
        <v>0.75</v>
      </c>
      <c r="D5" s="19">
        <v>0.64</v>
      </c>
      <c r="E5" s="12" t="s">
        <v>39</v>
      </c>
      <c r="F5" s="11" t="s">
        <v>34</v>
      </c>
      <c r="G5" s="12" t="s">
        <v>35</v>
      </c>
    </row>
    <row r="6" spans="1:8">
      <c r="A6" s="9" t="s">
        <v>33</v>
      </c>
      <c r="B6" s="20">
        <f>B3*B4*1/(3956*B5)</f>
        <v>101.11223458038423</v>
      </c>
      <c r="C6" s="13">
        <f>C3*C4*1/(3956*C5)</f>
        <v>2.0222446916076846</v>
      </c>
      <c r="D6" s="20">
        <f>D3*D4*1/(3956*D5)</f>
        <v>2.4191892062689586</v>
      </c>
      <c r="E6" s="18">
        <f>B6/14.75</f>
        <v>6.8550667512124894</v>
      </c>
      <c r="F6" s="18">
        <f>B6/1.19</f>
        <v>84.968264353264061</v>
      </c>
      <c r="G6" s="18">
        <f>B6/11.3</f>
        <v>8.9479853610959488</v>
      </c>
      <c r="H6" s="22" t="s">
        <v>42</v>
      </c>
    </row>
    <row r="7" spans="1:8">
      <c r="A7" s="9" t="s">
        <v>40</v>
      </c>
      <c r="B7" s="20">
        <v>1.18</v>
      </c>
      <c r="C7" s="13">
        <v>1.18</v>
      </c>
      <c r="D7" s="23">
        <v>1.127</v>
      </c>
      <c r="E7" s="18">
        <f>1.13/1.18</f>
        <v>0.9576271186440678</v>
      </c>
    </row>
    <row r="8" spans="1:8" ht="25.5">
      <c r="A8" s="3" t="s">
        <v>38</v>
      </c>
      <c r="B8" s="20">
        <v>1</v>
      </c>
      <c r="C8" s="13">
        <f>IF(C4&gt;0,(1000/C4)/60,0)</f>
        <v>8.3333333333333329E-2</v>
      </c>
      <c r="D8" s="20">
        <v>6</v>
      </c>
      <c r="E8" s="18">
        <f>0.84/0.7457</f>
        <v>1.1264583612712886</v>
      </c>
      <c r="F8" s="18">
        <f>1/0.7457</f>
        <v>1.3410218586562961</v>
      </c>
    </row>
    <row r="9" spans="1:8">
      <c r="A9" s="9" t="s">
        <v>25</v>
      </c>
      <c r="B9" s="20">
        <f>((B6*B8)/B7)</f>
        <v>85.688334390156129</v>
      </c>
      <c r="C9" s="25">
        <f>((C6*C8)/C7)</f>
        <v>0.14281389065026021</v>
      </c>
      <c r="D9" s="20">
        <f>((D6*D8)/D7)</f>
        <v>12.879445641183453</v>
      </c>
      <c r="E9" s="18">
        <f>1.03/0.08</f>
        <v>12.875</v>
      </c>
      <c r="F9" s="22">
        <v>0.88</v>
      </c>
      <c r="G9" s="18">
        <f>F8*F9</f>
        <v>1.1800992356175406</v>
      </c>
    </row>
    <row r="10" spans="1:8">
      <c r="A10" s="9" t="s">
        <v>26</v>
      </c>
      <c r="B10" s="19">
        <v>0.11899999999999999</v>
      </c>
      <c r="C10" s="4">
        <f>'RW Comparison Worksheet'!D40</f>
        <v>0.1142</v>
      </c>
      <c r="D10" s="19">
        <v>0.11899999999999999</v>
      </c>
      <c r="F10" s="24">
        <f>F8*0.84</f>
        <v>1.1264583612712886</v>
      </c>
    </row>
    <row r="11" spans="1:8">
      <c r="A11" s="9" t="s">
        <v>27</v>
      </c>
      <c r="B11" s="21">
        <f>B9*B10</f>
        <v>10.19691179242858</v>
      </c>
      <c r="C11" s="14">
        <f>C9*C10</f>
        <v>1.6309346312259713E-2</v>
      </c>
      <c r="D11" s="21">
        <f>D9*D10</f>
        <v>1.532654031300831</v>
      </c>
    </row>
    <row r="12" spans="1:8">
      <c r="A12" s="15" t="s">
        <v>47</v>
      </c>
    </row>
    <row r="16" spans="1:8" ht="25.5">
      <c r="A16" s="7" t="s">
        <v>32</v>
      </c>
      <c r="B16" s="12" t="s">
        <v>28</v>
      </c>
      <c r="C16" s="12"/>
    </row>
    <row r="17" spans="1:5">
      <c r="A17" s="9" t="s">
        <v>21</v>
      </c>
      <c r="B17" s="19">
        <v>300</v>
      </c>
      <c r="C17" s="5">
        <f>'RW Comparison Worksheet'!D38</f>
        <v>30</v>
      </c>
      <c r="E17" s="22">
        <f>30*200</f>
        <v>6000</v>
      </c>
    </row>
    <row r="18" spans="1:5">
      <c r="A18" s="9" t="s">
        <v>22</v>
      </c>
      <c r="B18" s="19">
        <v>1000</v>
      </c>
      <c r="C18" s="5">
        <f>C4</f>
        <v>200</v>
      </c>
    </row>
    <row r="19" spans="1:5">
      <c r="A19" s="9" t="s">
        <v>23</v>
      </c>
      <c r="B19" s="19">
        <v>0.75</v>
      </c>
      <c r="C19" s="19">
        <v>0.75</v>
      </c>
    </row>
    <row r="20" spans="1:5">
      <c r="A20" s="9" t="s">
        <v>24</v>
      </c>
      <c r="B20" s="20">
        <f>B17*B18*1/(3956*B19)</f>
        <v>101.11223458038423</v>
      </c>
      <c r="C20" s="13">
        <f>C17*C18*1/(3956*C19)</f>
        <v>2.0222446916076846</v>
      </c>
      <c r="D20" s="22" t="s">
        <v>44</v>
      </c>
    </row>
    <row r="21" spans="1:5">
      <c r="A21" s="9" t="s">
        <v>40</v>
      </c>
      <c r="B21" s="20">
        <v>14.75</v>
      </c>
      <c r="C21" s="13">
        <v>14.75</v>
      </c>
      <c r="D21" s="22" t="s">
        <v>43</v>
      </c>
    </row>
    <row r="22" spans="1:5" ht="25.5">
      <c r="A22" s="3" t="s">
        <v>38</v>
      </c>
      <c r="B22" s="20">
        <v>1</v>
      </c>
      <c r="C22" s="13">
        <f>IF(C4&gt;0,(1000/C18)/60,0)</f>
        <v>8.3333333333333329E-2</v>
      </c>
    </row>
    <row r="23" spans="1:5">
      <c r="A23" s="9" t="s">
        <v>30</v>
      </c>
      <c r="B23" s="20">
        <f>((B20*B22)/B21)</f>
        <v>6.8550667512124894</v>
      </c>
      <c r="C23" s="25">
        <f>((C20*C22)/C21)</f>
        <v>1.1425111252020816E-2</v>
      </c>
      <c r="D23" s="18">
        <f>B23*C22</f>
        <v>0.57125556260104071</v>
      </c>
      <c r="E23" s="17">
        <f>1/14.75</f>
        <v>6.7796610169491525E-2</v>
      </c>
    </row>
    <row r="24" spans="1:5">
      <c r="A24" s="9" t="s">
        <v>36</v>
      </c>
      <c r="B24" s="19">
        <v>2.7719999999999998</v>
      </c>
      <c r="C24" s="4">
        <f>'RW Comparison Worksheet'!D40</f>
        <v>0.1142</v>
      </c>
      <c r="D24" s="22" t="s">
        <v>45</v>
      </c>
    </row>
    <row r="25" spans="1:5">
      <c r="A25" s="9" t="s">
        <v>37</v>
      </c>
      <c r="B25" s="21">
        <f>B23*B24</f>
        <v>19.002245034361021</v>
      </c>
      <c r="C25" s="14">
        <f>C23*C24</f>
        <v>1.3047477049807771E-3</v>
      </c>
    </row>
    <row r="26" spans="1:5">
      <c r="A26" s="15" t="s">
        <v>47</v>
      </c>
    </row>
    <row r="28" spans="1:5" ht="25.5">
      <c r="A28" s="7" t="s">
        <v>11</v>
      </c>
      <c r="B28" s="12" t="s">
        <v>28</v>
      </c>
      <c r="C28" s="12" t="s">
        <v>41</v>
      </c>
    </row>
    <row r="29" spans="1:5">
      <c r="A29" s="9" t="s">
        <v>21</v>
      </c>
      <c r="B29" s="19">
        <v>300</v>
      </c>
      <c r="C29" s="5">
        <f>'RW Comparison Worksheet'!D38</f>
        <v>30</v>
      </c>
    </row>
    <row r="30" spans="1:5">
      <c r="A30" s="9" t="s">
        <v>22</v>
      </c>
      <c r="B30" s="19">
        <v>1000</v>
      </c>
      <c r="C30" s="5">
        <f>C4</f>
        <v>200</v>
      </c>
    </row>
    <row r="31" spans="1:5">
      <c r="A31" s="9" t="s">
        <v>23</v>
      </c>
      <c r="B31" s="19">
        <v>0.75</v>
      </c>
      <c r="C31" s="19">
        <v>0.75</v>
      </c>
    </row>
    <row r="32" spans="1:5">
      <c r="A32" s="9" t="s">
        <v>24</v>
      </c>
      <c r="B32" s="20">
        <f>B29*B30*1/(3956*B31)</f>
        <v>101.11223458038423</v>
      </c>
      <c r="C32" s="13">
        <f>C29*C30*1/(3956*C31)</f>
        <v>2.0222446916076846</v>
      </c>
    </row>
    <row r="33" spans="1:3">
      <c r="A33" s="9" t="s">
        <v>40</v>
      </c>
      <c r="B33" s="20">
        <v>11.3</v>
      </c>
      <c r="C33" s="13">
        <v>11.3</v>
      </c>
    </row>
    <row r="34" spans="1:3" ht="25.5">
      <c r="A34" s="3" t="s">
        <v>38</v>
      </c>
      <c r="B34" s="20">
        <v>1</v>
      </c>
      <c r="C34" s="13">
        <f>IF(C4&gt;0,(1000/C30)/60,0)</f>
        <v>8.3333333333333329E-2</v>
      </c>
    </row>
    <row r="35" spans="1:3">
      <c r="A35" s="9" t="s">
        <v>48</v>
      </c>
      <c r="B35" s="20">
        <f>((B32*B34)/B33)</f>
        <v>8.9479853610959488</v>
      </c>
      <c r="C35" s="25">
        <f>((C32*C34)/C33)</f>
        <v>1.4913308935159913E-2</v>
      </c>
    </row>
    <row r="36" spans="1:3">
      <c r="A36" s="9" t="s">
        <v>49</v>
      </c>
      <c r="B36" s="19">
        <v>2.6259999999999999</v>
      </c>
      <c r="C36" s="26">
        <f>'RW Comparison Worksheet'!D40</f>
        <v>0.1142</v>
      </c>
    </row>
    <row r="37" spans="1:3">
      <c r="A37" s="9" t="s">
        <v>50</v>
      </c>
      <c r="B37" s="21">
        <f>B35*B36</f>
        <v>23.497409558237962</v>
      </c>
      <c r="C37" s="27">
        <f>C35*C36</f>
        <v>1.7030998803952619E-3</v>
      </c>
    </row>
    <row r="38" spans="1:3">
      <c r="A38" s="15" t="s">
        <v>47</v>
      </c>
    </row>
  </sheetData>
  <pageMargins left="0.7" right="0.7" top="0.75" bottom="0.75" header="0.3" footer="0.3"/>
  <pageSetup paperSize="17" orientation="landscape" r:id="rId1"/>
  <headerFooter>
    <oddFooter>&amp;L&amp;Z&amp;F
&amp;A&amp;R&amp;D</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RW Comparison Worksheet Instruc</vt:lpstr>
      <vt:lpstr>RW Comparison Worksheet</vt:lpstr>
      <vt:lpstr>Next Available Source Pump Ener</vt:lpstr>
      <vt:lpstr>Reclaimed Water Pump Energy</vt:lpstr>
      <vt:lpstr>'RW Comparison Worksheet'!Print_Area</vt:lpstr>
      <vt:lpstr>'RW Comparison Worksheet'!Print_Titles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 Grace M.</dc:creator>
  <cp:lastModifiedBy>gjohns</cp:lastModifiedBy>
  <cp:lastPrinted>2010-02-01T14:00:36Z</cp:lastPrinted>
  <dcterms:created xsi:type="dcterms:W3CDTF">1999-12-01T14:04:31Z</dcterms:created>
  <dcterms:modified xsi:type="dcterms:W3CDTF">2010-07-08T16:47:31Z</dcterms:modified>
</cp:coreProperties>
</file>