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defaultThemeVersion="166925"/>
  <mc:AlternateContent xmlns:mc="http://schemas.openxmlformats.org/markup-compatibility/2006">
    <mc:Choice Requires="x15">
      <x15ac:absPath xmlns:x15ac="http://schemas.microsoft.com/office/spreadsheetml/2010/11/ac" url="L:\Conserv Prj\Projects\CFI Information\CFI Guidelines_FY22\"/>
    </mc:Choice>
  </mc:AlternateContent>
  <xr:revisionPtr revIDLastSave="0" documentId="13_ncr:1_{B9A6590B-B64C-49DF-AE86-36967C7F8862}" xr6:coauthVersionLast="45" xr6:coauthVersionMax="45" xr10:uidLastSave="{00000000-0000-0000-0000-000000000000}"/>
  <bookViews>
    <workbookView xWindow="-108" yWindow="-108" windowWidth="23256" windowHeight="12576" xr2:uid="{F8FD67E4-AE85-4608-BDCE-2938E9EBCC8B}"/>
  </bookViews>
  <sheets>
    <sheet name="Cost Effectiveness" sheetId="2" r:id="rId1"/>
    <sheet name="Indoor Savings" sheetId="4" r:id="rId2"/>
    <sheet name="Outdoor Savings" sheetId="3" r:id="rId3"/>
    <sheet name="Flushing Reduction"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 i="5" l="1"/>
  <c r="C2" i="5"/>
  <c r="K2" i="5" l="1"/>
  <c r="H2" i="5"/>
  <c r="L2" i="5" l="1"/>
  <c r="F2" i="3"/>
  <c r="C2" i="3"/>
  <c r="G2" i="3" s="1"/>
  <c r="I2" i="3" s="1"/>
  <c r="K2" i="3" s="1"/>
  <c r="B14" i="5" l="1"/>
  <c r="M2" i="5" s="1"/>
  <c r="D3" i="4" l="1"/>
  <c r="K3" i="4" s="1"/>
  <c r="D2" i="4"/>
  <c r="K2" i="4" l="1"/>
  <c r="K4" i="4" l="1"/>
  <c r="C41" i="2" l="1"/>
  <c r="B41" i="2"/>
  <c r="F29" i="2" s="1"/>
  <c r="E40" i="2"/>
  <c r="E39" i="2"/>
  <c r="E38" i="2"/>
  <c r="E37" i="2"/>
  <c r="E36" i="2"/>
  <c r="E35" i="2"/>
  <c r="E34" i="2"/>
  <c r="E33" i="2"/>
  <c r="E32" i="2"/>
  <c r="E31" i="2"/>
  <c r="E30" i="2"/>
  <c r="E29" i="2"/>
  <c r="E28" i="2"/>
  <c r="E27" i="2"/>
  <c r="E26" i="2"/>
  <c r="G29" i="2" l="1"/>
  <c r="F32" i="2"/>
  <c r="G32" i="2" s="1"/>
  <c r="F40" i="2"/>
  <c r="G40" i="2" s="1"/>
  <c r="F27" i="2"/>
  <c r="G27" i="2" s="1"/>
  <c r="F26" i="2"/>
  <c r="G26" i="2" s="1"/>
  <c r="F35" i="2"/>
  <c r="G35" i="2" s="1"/>
  <c r="F38" i="2"/>
  <c r="G38" i="2" s="1"/>
  <c r="F39" i="2"/>
  <c r="G39" i="2" s="1"/>
  <c r="F28" i="2"/>
  <c r="G28" i="2" s="1"/>
  <c r="F34" i="2"/>
  <c r="G34" i="2" s="1"/>
  <c r="F37" i="2"/>
  <c r="G37" i="2" s="1"/>
  <c r="F36" i="2"/>
  <c r="G36" i="2" s="1"/>
  <c r="F31" i="2"/>
  <c r="G31" i="2" s="1"/>
  <c r="F30" i="2"/>
  <c r="G30" i="2" s="1"/>
  <c r="F33" i="2"/>
  <c r="G33" i="2" s="1"/>
  <c r="H26" i="2" l="1"/>
</calcChain>
</file>

<file path=xl/sharedStrings.xml><?xml version="1.0" encoding="utf-8"?>
<sst xmlns="http://schemas.openxmlformats.org/spreadsheetml/2006/main" count="158" uniqueCount="137">
  <si>
    <t>SWFWMD Cooperative Funding Initiative Water Conservation Project Cost Effectiveness Calculator</t>
  </si>
  <si>
    <t>Description: A calculation of the cost to develop the project, amortized at 8%, versus the effectiveness of the project over its anticipated life. The calculation enables all types of projects to be compared to each other, as well as other potential uses (investments) of District funds.</t>
  </si>
  <si>
    <t xml:space="preserve">Instructions: 1) Enter component type in the "Project/components" column </t>
  </si>
  <si>
    <t xml:space="preserve">                   2) Enter the amount of water conserved into the water savings column. Use the other tabs of this workbook to calculate savings.</t>
  </si>
  <si>
    <t xml:space="preserve">                   3) Enter the total estimated cost of the project (see below for guidelines)</t>
  </si>
  <si>
    <t xml:space="preserve">                   4) Enter the Service life for component - use the figures provided on the right-hand side of this sheet, unless better information is provided</t>
  </si>
  <si>
    <t xml:space="preserve">                   5) Voila! The $/kgal will automatically calculate</t>
  </si>
  <si>
    <t xml:space="preserve">                   6) In instances when there are multiple components with varying service lives, a weighted average will need to be calculated. </t>
  </si>
  <si>
    <t>Water savings (gpd) =</t>
  </si>
  <si>
    <t>Amount of water conserved or made available by the total project</t>
  </si>
  <si>
    <t>Inputs</t>
  </si>
  <si>
    <t>Results</t>
  </si>
  <si>
    <t xml:space="preserve">Interest rate (annual %) =    </t>
  </si>
  <si>
    <t>Project / components</t>
  </si>
  <si>
    <t>Water savings (gpd)</t>
  </si>
  <si>
    <t>Total Estimated Cost*</t>
  </si>
  <si>
    <t>Service Life</t>
  </si>
  <si>
    <t>$/kgal</t>
  </si>
  <si>
    <t>% of total savings</t>
  </si>
  <si>
    <t>Weighted $/Kgal</t>
  </si>
  <si>
    <t>Weighted average $ Kgal</t>
  </si>
  <si>
    <t>Service Life for system components (years)</t>
  </si>
  <si>
    <t>Component type</t>
  </si>
  <si>
    <t>Years</t>
  </si>
  <si>
    <t>Plant Materials</t>
  </si>
  <si>
    <t>Faucets</t>
  </si>
  <si>
    <t>Showerheads</t>
  </si>
  <si>
    <t>Rain Sensors</t>
  </si>
  <si>
    <t>Irrigation System</t>
  </si>
  <si>
    <t xml:space="preserve">Cooling Tower </t>
  </si>
  <si>
    <t>Line Looping</t>
  </si>
  <si>
    <t>Florida Water Star</t>
  </si>
  <si>
    <t>AMA Customer Portal</t>
  </si>
  <si>
    <t>Variable 1-10</t>
  </si>
  <si>
    <t>Total</t>
  </si>
  <si>
    <t>* Total Estimated Cost - Include all elements that apply, such as:</t>
  </si>
  <si>
    <t>Program administration (may include consulting fees)</t>
  </si>
  <si>
    <t>Devices/materials (may include advertising materials, but not including staff time or equipment purchased by the cooperator, such as printers or office space</t>
  </si>
  <si>
    <t>Data analysis (may include consultant fees, but not cooperator staff time)</t>
  </si>
  <si>
    <t>Reporting (costs of report production)</t>
  </si>
  <si>
    <t>Soil Moisture Sensors</t>
  </si>
  <si>
    <t>Irrigation/Landscape Evaluation</t>
  </si>
  <si>
    <t>Irrigation Controller</t>
  </si>
  <si>
    <t>Calculation factors</t>
  </si>
  <si>
    <t>Commercial Dishwashers</t>
  </si>
  <si>
    <t>Toilets/Urinals</t>
  </si>
  <si>
    <t xml:space="preserve">Promotion/Marketing/Education (any print work must be done through an outside vendor to qualify for reimbursement) </t>
  </si>
  <si>
    <t>Source</t>
  </si>
  <si>
    <t>Single Family</t>
  </si>
  <si>
    <t>20%-25%</t>
  </si>
  <si>
    <t>Final reports for N714, N538, N640,N820, N822</t>
  </si>
  <si>
    <t>Calculation factors (if adjusted, provide rational)</t>
  </si>
  <si>
    <t>More conservative estimates are accepted and in some cases recommended</t>
  </si>
  <si>
    <t>Estimated Savings (gpd)</t>
  </si>
  <si>
    <t>Total:</t>
  </si>
  <si>
    <t>Footnotes</t>
  </si>
  <si>
    <t>Input Field</t>
  </si>
  <si>
    <t>Calculation factors (if adjusted provide rational)</t>
  </si>
  <si>
    <t xml:space="preserve">Residential Toilet  </t>
  </si>
  <si>
    <t xml:space="preserve">Residential Showerhead </t>
  </si>
  <si>
    <t>Old Flow Rate</t>
  </si>
  <si>
    <t>New Flow Rate</t>
  </si>
  <si>
    <t>Units</t>
  </si>
  <si>
    <t>Gallons per flush</t>
  </si>
  <si>
    <t>Gallons per minute</t>
  </si>
  <si>
    <t>Flushes per person per day</t>
  </si>
  <si>
    <t>Minutes per person per day</t>
  </si>
  <si>
    <t>Gallons per day (gpd)</t>
  </si>
  <si>
    <t>Number of Households Impacted</t>
  </si>
  <si>
    <t>January</t>
  </si>
  <si>
    <t>February</t>
  </si>
  <si>
    <t>March</t>
  </si>
  <si>
    <t>April</t>
  </si>
  <si>
    <t>May</t>
  </si>
  <si>
    <t>June</t>
  </si>
  <si>
    <t>July</t>
  </si>
  <si>
    <t>August</t>
  </si>
  <si>
    <t>September</t>
  </si>
  <si>
    <t>October</t>
  </si>
  <si>
    <t>November</t>
  </si>
  <si>
    <t>December</t>
  </si>
  <si>
    <t>Year total</t>
  </si>
  <si>
    <t xml:space="preserve"> Conservation Activity</t>
  </si>
  <si>
    <t>Number of Rebates Made Available</t>
  </si>
  <si>
    <t>Monthly Flushing Quantity (gallons)</t>
  </si>
  <si>
    <t>Average Flushing Quantity for Year (gpd)</t>
  </si>
  <si>
    <t>Anticipated Flushing Reduction (%)</t>
  </si>
  <si>
    <t>Anticipated Flushing Reduction (gpd)</t>
  </si>
  <si>
    <t>Estimated New Demand from New Connections</t>
  </si>
  <si>
    <t>District-estimated Water Savings (Flushing Reduction - New Demand)</t>
  </si>
  <si>
    <t>Estimated Outdoor Use (gpd)</t>
  </si>
  <si>
    <t>Number of Expected Implementations</t>
  </si>
  <si>
    <t xml:space="preserve">Estimated Total Project Savings (gpd) </t>
  </si>
  <si>
    <t>Conservation Activity</t>
  </si>
  <si>
    <t>Estimated Savings Rate</t>
  </si>
  <si>
    <t>Soil Moisture Sensor</t>
  </si>
  <si>
    <t>Smart ET Controller</t>
  </si>
  <si>
    <t>Irrigation Evaluation for High Users</t>
  </si>
  <si>
    <t>Rain Sensor</t>
  </si>
  <si>
    <t>Other</t>
  </si>
  <si>
    <t>Estimated Savings Rate (gpd)</t>
  </si>
  <si>
    <t>140 -250</t>
  </si>
  <si>
    <r>
      <t>Persons per Household</t>
    </r>
    <r>
      <rPr>
        <b/>
        <vertAlign val="superscript"/>
        <sz val="11"/>
        <color theme="1"/>
        <rFont val="Calibri"/>
        <family val="2"/>
        <scheme val="minor"/>
      </rPr>
      <t>3</t>
    </r>
  </si>
  <si>
    <t xml:space="preserve">3. Persons per household from most recent Census block information. </t>
  </si>
  <si>
    <t>4. Use table below if estimate unknown</t>
  </si>
  <si>
    <t>5. If savings per implementation is known, enter number and skip prior cells</t>
  </si>
  <si>
    <r>
      <t>Estimated % Reduction in Outdoor Water Use</t>
    </r>
    <r>
      <rPr>
        <b/>
        <vertAlign val="superscript"/>
        <sz val="11"/>
        <color theme="1"/>
        <rFont val="Calibri"/>
        <family val="2"/>
        <scheme val="minor"/>
      </rPr>
      <t xml:space="preserve">4 </t>
    </r>
  </si>
  <si>
    <r>
      <t>Savings per Implementation</t>
    </r>
    <r>
      <rPr>
        <b/>
        <vertAlign val="superscript"/>
        <sz val="11"/>
        <color theme="1"/>
        <rFont val="Calibri"/>
        <family val="2"/>
        <scheme val="minor"/>
      </rPr>
      <t>5</t>
    </r>
  </si>
  <si>
    <t>Estimated Indoor Water Use per Home (gpd)</t>
  </si>
  <si>
    <r>
      <t>Average Indoor Use per Person (gpcd)</t>
    </r>
    <r>
      <rPr>
        <b/>
        <vertAlign val="superscript"/>
        <sz val="11"/>
        <color theme="1"/>
        <rFont val="Calibri"/>
        <family val="2"/>
        <scheme val="minor"/>
      </rPr>
      <t>2</t>
    </r>
  </si>
  <si>
    <t>Average Indoor Use (gpd)</t>
  </si>
  <si>
    <t>Number of New Homes Connected at Time of Construction</t>
  </si>
  <si>
    <t xml:space="preserve">New Homes Anticipated to be Connected in the Next 20 Years  </t>
  </si>
  <si>
    <r>
      <t>Historical Growth Rate of Local Area in New Homes per Year</t>
    </r>
    <r>
      <rPr>
        <b/>
        <vertAlign val="superscript"/>
        <sz val="11"/>
        <color theme="1"/>
        <rFont val="Calibri"/>
        <family val="2"/>
        <scheme val="minor"/>
      </rPr>
      <t xml:space="preserve"> 1</t>
    </r>
  </si>
  <si>
    <r>
      <t>Average Indoor Use per Person (gpcd)</t>
    </r>
    <r>
      <rPr>
        <vertAlign val="superscript"/>
        <sz val="11"/>
        <color theme="1"/>
        <rFont val="Calibri"/>
        <family val="2"/>
        <scheme val="minor"/>
      </rPr>
      <t>2</t>
    </r>
  </si>
  <si>
    <t xml:space="preserve">1. Historical growth rate calculated by evaluating year built data from property appraser. Local area means within neighborhood or simular neighborhood. </t>
  </si>
  <si>
    <t>2. Based on "Residential Ends Use of Water, Version 2" (DeOreo et al. 2016).</t>
  </si>
  <si>
    <r>
      <t>% of Rebates Installed as 2nd Rebate</t>
    </r>
    <r>
      <rPr>
        <b/>
        <vertAlign val="superscript"/>
        <sz val="11"/>
        <color theme="1"/>
        <rFont val="Calibri"/>
        <family val="2"/>
        <scheme val="minor"/>
      </rPr>
      <t>1</t>
    </r>
    <r>
      <rPr>
        <b/>
        <sz val="11"/>
        <color theme="1"/>
        <rFont val="Calibri"/>
        <family val="2"/>
        <scheme val="minor"/>
      </rPr>
      <t>/ % of Showerheads Distributed but not Installed</t>
    </r>
    <r>
      <rPr>
        <b/>
        <vertAlign val="superscript"/>
        <sz val="11"/>
        <color theme="1"/>
        <rFont val="Calibri"/>
        <family val="2"/>
        <scheme val="minor"/>
      </rPr>
      <t>2</t>
    </r>
  </si>
  <si>
    <t xml:space="preserve">1. Based on average from 4 rebate programs (Pasco 36%, Marion 34%, Manatee 31%, PRWC 30%) with the SWFWMD District. </t>
  </si>
  <si>
    <t xml:space="preserve">4. Persons per household from most recent Census block information. </t>
  </si>
  <si>
    <r>
      <t>Frequency of Use</t>
    </r>
    <r>
      <rPr>
        <b/>
        <vertAlign val="superscript"/>
        <sz val="11"/>
        <color theme="1"/>
        <rFont val="Calibri"/>
        <family val="2"/>
        <scheme val="minor"/>
      </rPr>
      <t>3</t>
    </r>
  </si>
  <si>
    <r>
      <t>Persons per Household</t>
    </r>
    <r>
      <rPr>
        <b/>
        <vertAlign val="superscript"/>
        <sz val="11"/>
        <color theme="1"/>
        <rFont val="Calibri"/>
        <family val="2"/>
        <scheme val="minor"/>
      </rPr>
      <t>4</t>
    </r>
  </si>
  <si>
    <t>"Estimated Water Savings Potential of Florida-Friendly Activities" (Boyer and Dukes, 2015)</t>
  </si>
  <si>
    <t>"Estimated Water Savings Potential of  Florida-Friendly Activities" (Boyer and Dukes, 2015)</t>
  </si>
  <si>
    <t>"Estimated Water Savings Potential of  Florida-Friendly Activities" (Boyer and Dukes, 2015). 3-year life based on "Long Term Expanding-Disk Rain Sensor Accuracy" (Meeks et al., 2012)</t>
  </si>
  <si>
    <t>Base on other reasonable data</t>
  </si>
  <si>
    <t xml:space="preserve">                   6) Upload this workbook and all calculations to your CFI application</t>
  </si>
  <si>
    <r>
      <t>Average or Targeted Monthly Account Use</t>
    </r>
    <r>
      <rPr>
        <b/>
        <vertAlign val="superscript"/>
        <sz val="11"/>
        <color theme="1"/>
        <rFont val="Calibri"/>
        <family val="2"/>
        <scheme val="minor"/>
      </rPr>
      <t>1</t>
    </r>
  </si>
  <si>
    <t>2. Based on "BMP Costs and Savings Study: A Guide to Data and Methods for Cost-Effectiveness Analysis of Urban Water Conservation Best Management Practices," prepared for the California Urban Water Conservation Council by A &amp; N Technical Services, Inc. (2005).</t>
  </si>
  <si>
    <t>1. For highest savings, outdoor projects should be targeted to utilities’ top 15% of residential accounts (Top 15%=11% Low + 2% Medium + 2% High irrigators), based on "Determination of Landscape Irrigation Water Use in Southwest Florida (B283)" (Dukes and Boyer, 2018).  Average outdoor use of the top 15% is 332 gpd (Dukes and Boyer, 2018).</t>
  </si>
  <si>
    <t>3. Values based on "Residential Ends Use of Water, Version 2" (DeOreo et al. 2016)</t>
  </si>
  <si>
    <t>"Long Term Expanding-Disk Rain Sensor Accuracy" (Meeks et al., 2012)</t>
  </si>
  <si>
    <t>Based on discussions with University of Florida</t>
  </si>
  <si>
    <t>"Water Conservation Tracking Tool Version 3.0 User Guide: A Tool for Planning and Tracking Urban Water Conservation Programs" by Alliance for Water Efficiency (2016)</t>
  </si>
  <si>
    <t>NA</t>
  </si>
  <si>
    <t>Based on life expectancy of pipeline</t>
  </si>
  <si>
    <t>Based on Tampa Bay Water Demand Management Plan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</si>
</sst>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4" formatCode="_(&quot;$&quot;* #,##0.00_);_(&quot;$&quot;* \(#,##0.00\);_(&quot;$&quot;* &quot;-&quot;??_);_(@_)"/>
    <numFmt numFmtId="43" formatCode="_(* #,##0.00_);_(* \(#,##0.00\);_(* &quot;-&quot;??_);_(@_)"/>
    <numFmt numFmtId="164" formatCode="_(&quot;$&quot;* #,##0.000_);_(&quot;$&quot;* \(#,##0.000\);_(&quot;$&quot;* &quot;-&quot;???_);_(@_)"/>
    <numFmt numFmtId="165" formatCode="0.000"/>
    <numFmt numFmtId="166" formatCode="&quot;$&quot;#,##0"/>
    <numFmt numFmtId="167" formatCode="_(* #,##0_);_(* \(#,##0\);_(* &quot;-&quot;??_);_(@_)"/>
    <numFmt numFmtId="168" formatCode="0.000%"/>
    <numFmt numFmtId="169" formatCode="&quot;$&quot;#,##0.00"/>
    <numFmt numFmtId="170" formatCode="_(&quot;$&quot;* #,##0.000_);_(&quot;$&quot;* \(#,##0.000\);_(&quot;$&quot;* &quot;-&quot;??_);_(@_)"/>
    <numFmt numFmtId="171" formatCode="0.0"/>
    <numFmt numFmtId="172" formatCode="_(* #,##0.0_);_(* \(#,##0.0\);_(* &quot;-&quot;??_);_(@_)"/>
    <numFmt numFmtId="173" formatCode="#,##0.0"/>
  </numFmts>
  <fonts count="19" x14ac:knownFonts="1">
    <font>
      <sz val="11"/>
      <color theme="1"/>
      <name val="Calibri"/>
      <family val="2"/>
      <scheme val="minor"/>
    </font>
    <font>
      <sz val="11"/>
      <color theme="1"/>
      <name val="Calibri"/>
      <family val="2"/>
      <scheme val="minor"/>
    </font>
    <font>
      <b/>
      <sz val="14"/>
      <color theme="1"/>
      <name val="Times New Roman"/>
      <family val="1"/>
    </font>
    <font>
      <sz val="12"/>
      <color theme="1"/>
      <name val="Times New Roman"/>
      <family val="1"/>
    </font>
    <font>
      <b/>
      <sz val="12"/>
      <color theme="1"/>
      <name val="Times New Roman"/>
      <family val="1"/>
    </font>
    <font>
      <b/>
      <sz val="11"/>
      <color theme="1"/>
      <name val="Times New Roman"/>
      <family val="1"/>
    </font>
    <font>
      <sz val="11"/>
      <color theme="1"/>
      <name val="Times New Roman"/>
      <family val="1"/>
    </font>
    <font>
      <sz val="12"/>
      <name val="Times New Roman"/>
      <family val="1"/>
    </font>
    <font>
      <sz val="10"/>
      <name val="Arial"/>
    </font>
    <font>
      <sz val="10"/>
      <name val="Arial"/>
      <family val="2"/>
    </font>
    <font>
      <u/>
      <sz val="7.5"/>
      <color indexed="12"/>
      <name val="Arial"/>
      <family val="2"/>
    </font>
    <font>
      <b/>
      <sz val="11"/>
      <color theme="1"/>
      <name val="Calibri"/>
      <family val="2"/>
      <scheme val="minor"/>
    </font>
    <font>
      <b/>
      <vertAlign val="superscript"/>
      <sz val="11"/>
      <color theme="1"/>
      <name val="Calibri"/>
      <family val="2"/>
      <scheme val="minor"/>
    </font>
    <font>
      <i/>
      <sz val="11"/>
      <color theme="1"/>
      <name val="Calibri"/>
      <family val="2"/>
      <scheme val="minor"/>
    </font>
    <font>
      <sz val="11"/>
      <name val="Calibri"/>
      <family val="2"/>
      <scheme val="minor"/>
    </font>
    <font>
      <vertAlign val="superscript"/>
      <sz val="11"/>
      <color theme="1"/>
      <name val="Calibri"/>
      <family val="2"/>
      <scheme val="minor"/>
    </font>
    <font>
      <sz val="11"/>
      <color theme="1"/>
      <name val="Calibri"/>
      <family val="2"/>
    </font>
    <font>
      <sz val="8"/>
      <name val="Calibri"/>
      <family val="2"/>
      <scheme val="minor"/>
    </font>
    <font>
      <b/>
      <i/>
      <sz val="11"/>
      <color theme="1"/>
      <name val="Calibri"/>
      <family val="2"/>
      <scheme val="minor"/>
    </font>
  </fonts>
  <fills count="8">
    <fill>
      <patternFill patternType="none"/>
    </fill>
    <fill>
      <patternFill patternType="gray125"/>
    </fill>
    <fill>
      <patternFill patternType="solid">
        <fgColor theme="7" tint="0.59999389629810485"/>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14996795556505021"/>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43" fontId="9" fillId="0" borderId="0" applyFont="0" applyFill="0" applyBorder="0" applyAlignment="0" applyProtection="0"/>
    <xf numFmtId="44" fontId="9" fillId="0" borderId="0" applyFont="0" applyFill="0" applyBorder="0" applyAlignment="0" applyProtection="0"/>
    <xf numFmtId="0" fontId="10" fillId="0" borderId="0" applyNumberFormat="0" applyFill="0" applyBorder="0" applyAlignment="0" applyProtection="0">
      <alignment vertical="top"/>
      <protection locked="0"/>
    </xf>
    <xf numFmtId="9" fontId="9" fillId="0" borderId="0" applyFont="0" applyFill="0" applyBorder="0" applyAlignment="0" applyProtection="0"/>
    <xf numFmtId="0" fontId="1" fillId="0" borderId="0"/>
    <xf numFmtId="0" fontId="9" fillId="0" borderId="0"/>
  </cellStyleXfs>
  <cellXfs count="134">
    <xf numFmtId="0" fontId="0" fillId="0" borderId="0" xfId="0"/>
    <xf numFmtId="0" fontId="3" fillId="0" borderId="0" xfId="0" applyFont="1" applyAlignment="1" applyProtection="1">
      <protection locked="0"/>
    </xf>
    <xf numFmtId="3" fontId="3" fillId="0" borderId="0" xfId="0" applyNumberFormat="1" applyFont="1" applyAlignment="1" applyProtection="1">
      <alignment horizontal="center"/>
      <protection locked="0"/>
    </xf>
    <xf numFmtId="164" fontId="3" fillId="0" borderId="0" xfId="0" applyNumberFormat="1" applyFont="1" applyAlignment="1" applyProtection="1">
      <protection locked="0"/>
    </xf>
    <xf numFmtId="42" fontId="3" fillId="0" borderId="0" xfId="0" applyNumberFormat="1" applyFont="1" applyAlignment="1" applyProtection="1">
      <alignment horizontal="right"/>
      <protection locked="0"/>
    </xf>
    <xf numFmtId="0" fontId="0" fillId="0" borderId="0" xfId="0" applyProtection="1">
      <protection locked="0"/>
    </xf>
    <xf numFmtId="0" fontId="6" fillId="0" borderId="0" xfId="0" applyFont="1" applyBorder="1" applyAlignment="1" applyProtection="1">
      <protection locked="0"/>
    </xf>
    <xf numFmtId="0" fontId="0" fillId="2" borderId="1" xfId="0" applyFill="1" applyBorder="1" applyProtection="1">
      <protection locked="0"/>
    </xf>
    <xf numFmtId="166" fontId="0" fillId="0" borderId="0" xfId="0" applyNumberFormat="1" applyProtection="1">
      <protection locked="0"/>
    </xf>
    <xf numFmtId="0" fontId="0" fillId="2" borderId="2" xfId="0" applyFill="1" applyBorder="1" applyProtection="1">
      <protection locked="0"/>
    </xf>
    <xf numFmtId="171" fontId="0" fillId="3" borderId="2" xfId="0" applyNumberFormat="1" applyFill="1" applyBorder="1" applyProtection="1">
      <protection locked="0"/>
    </xf>
    <xf numFmtId="42" fontId="2" fillId="0" borderId="0" xfId="0" applyNumberFormat="1" applyFont="1" applyAlignment="1" applyProtection="1">
      <alignment horizontal="left"/>
    </xf>
    <xf numFmtId="3" fontId="3" fillId="0" borderId="0" xfId="0" applyNumberFormat="1" applyFont="1" applyAlignment="1" applyProtection="1">
      <alignment horizontal="center"/>
    </xf>
    <xf numFmtId="0" fontId="3" fillId="0" borderId="0" xfId="0" applyFont="1" applyAlignment="1" applyProtection="1"/>
    <xf numFmtId="164" fontId="3" fillId="0" borderId="0" xfId="0" applyNumberFormat="1" applyFont="1" applyAlignment="1" applyProtection="1"/>
    <xf numFmtId="164" fontId="3" fillId="0" borderId="0" xfId="0" applyNumberFormat="1" applyFont="1" applyAlignment="1" applyProtection="1">
      <alignment horizontal="left"/>
    </xf>
    <xf numFmtId="0" fontId="3" fillId="0" borderId="0" xfId="0" applyFont="1" applyAlignment="1" applyProtection="1">
      <alignment horizontal="left"/>
    </xf>
    <xf numFmtId="0" fontId="3" fillId="0" borderId="0" xfId="0" applyFont="1" applyAlignment="1" applyProtection="1">
      <alignment horizontal="center" wrapText="1"/>
    </xf>
    <xf numFmtId="0" fontId="3" fillId="0" borderId="0" xfId="0" applyFont="1" applyProtection="1"/>
    <xf numFmtId="42" fontId="3" fillId="0" borderId="0" xfId="0" applyNumberFormat="1" applyFont="1" applyAlignment="1" applyProtection="1">
      <alignment horizontal="right"/>
    </xf>
    <xf numFmtId="0" fontId="3" fillId="0" borderId="0" xfId="0" applyFont="1" applyAlignment="1" applyProtection="1">
      <alignment horizontal="center"/>
    </xf>
    <xf numFmtId="164" fontId="4" fillId="0" borderId="0" xfId="0" applyNumberFormat="1" applyFont="1" applyAlignment="1" applyProtection="1"/>
    <xf numFmtId="0" fontId="0" fillId="0" borderId="0" xfId="0" applyProtection="1"/>
    <xf numFmtId="0" fontId="5" fillId="0" borderId="0" xfId="0" applyFont="1" applyBorder="1" applyAlignment="1" applyProtection="1">
      <alignment vertical="center"/>
    </xf>
    <xf numFmtId="3" fontId="4" fillId="0" borderId="0" xfId="0" applyNumberFormat="1" applyFont="1" applyFill="1" applyBorder="1" applyAlignment="1" applyProtection="1">
      <alignment horizontal="center" vertical="center"/>
    </xf>
    <xf numFmtId="0" fontId="6" fillId="0" borderId="0" xfId="0" applyFont="1" applyBorder="1" applyAlignment="1" applyProtection="1"/>
    <xf numFmtId="0" fontId="6" fillId="0" borderId="0" xfId="0" applyFont="1" applyBorder="1" applyAlignment="1" applyProtection="1">
      <alignment wrapText="1"/>
    </xf>
    <xf numFmtId="3" fontId="6" fillId="0" borderId="0" xfId="0" applyNumberFormat="1" applyFont="1" applyBorder="1" applyAlignment="1" applyProtection="1">
      <alignment horizontal="center" vertical="center"/>
    </xf>
    <xf numFmtId="0" fontId="0" fillId="2" borderId="1" xfId="0" applyFill="1" applyBorder="1" applyProtection="1"/>
    <xf numFmtId="166" fontId="0" fillId="0" borderId="0" xfId="0" applyNumberFormat="1" applyProtection="1"/>
    <xf numFmtId="0" fontId="0" fillId="3" borderId="1" xfId="0" applyFill="1" applyBorder="1" applyProtection="1"/>
    <xf numFmtId="0" fontId="5" fillId="0" borderId="0" xfId="0" applyFont="1" applyBorder="1" applyAlignment="1" applyProtection="1"/>
    <xf numFmtId="167" fontId="0" fillId="4" borderId="1" xfId="0" applyNumberFormat="1" applyFill="1" applyBorder="1" applyProtection="1"/>
    <xf numFmtId="0" fontId="4" fillId="0" borderId="0" xfId="0" applyFont="1" applyAlignment="1" applyProtection="1"/>
    <xf numFmtId="3" fontId="4" fillId="0" borderId="0" xfId="0" applyNumberFormat="1" applyFont="1" applyAlignment="1" applyProtection="1">
      <alignment horizontal="center"/>
    </xf>
    <xf numFmtId="168" fontId="4" fillId="3" borderId="1" xfId="0" applyNumberFormat="1" applyFont="1" applyFill="1" applyBorder="1" applyAlignment="1" applyProtection="1">
      <alignment horizontal="center"/>
    </xf>
    <xf numFmtId="49" fontId="4" fillId="0" borderId="2" xfId="0" applyNumberFormat="1" applyFont="1" applyFill="1" applyBorder="1" applyAlignment="1" applyProtection="1">
      <alignment vertical="center" wrapText="1"/>
    </xf>
    <xf numFmtId="3" fontId="4" fillId="0" borderId="2" xfId="0" applyNumberFormat="1" applyFont="1" applyFill="1" applyBorder="1" applyAlignment="1" applyProtection="1">
      <alignment horizontal="center" vertical="center" wrapText="1"/>
    </xf>
    <xf numFmtId="42" fontId="4" fillId="0" borderId="2" xfId="0" applyNumberFormat="1" applyFont="1" applyFill="1" applyBorder="1" applyAlignment="1" applyProtection="1">
      <alignment horizontal="right" vertical="center" wrapText="1"/>
    </xf>
    <xf numFmtId="0" fontId="4" fillId="0" borderId="2" xfId="0" applyFont="1" applyBorder="1" applyAlignment="1" applyProtection="1">
      <alignment horizontal="center" vertical="center" wrapText="1"/>
    </xf>
    <xf numFmtId="164" fontId="4" fillId="0" borderId="2" xfId="0" applyNumberFormat="1" applyFont="1" applyBorder="1" applyAlignment="1" applyProtection="1">
      <alignment horizontal="center" vertical="center" wrapText="1"/>
    </xf>
    <xf numFmtId="164" fontId="4" fillId="0" borderId="3" xfId="0" applyNumberFormat="1" applyFont="1" applyBorder="1" applyAlignment="1" applyProtection="1">
      <alignment horizontal="center" vertical="center" wrapText="1"/>
    </xf>
    <xf numFmtId="169" fontId="0" fillId="4" borderId="1" xfId="0" applyNumberFormat="1" applyFill="1" applyBorder="1" applyProtection="1"/>
    <xf numFmtId="0" fontId="0" fillId="3" borderId="1" xfId="3" applyNumberFormat="1" applyFont="1" applyFill="1" applyBorder="1" applyProtection="1"/>
    <xf numFmtId="169" fontId="0" fillId="3" borderId="1" xfId="0" applyNumberFormat="1" applyFill="1" applyBorder="1" applyProtection="1"/>
    <xf numFmtId="169" fontId="3" fillId="4" borderId="1" xfId="0" applyNumberFormat="1" applyFont="1" applyFill="1" applyBorder="1" applyAlignment="1" applyProtection="1">
      <alignment horizontal="center" vertical="center"/>
    </xf>
    <xf numFmtId="0" fontId="4" fillId="0" borderId="4" xfId="0" applyFont="1" applyBorder="1" applyAlignment="1" applyProtection="1">
      <alignment horizontal="center"/>
    </xf>
    <xf numFmtId="3" fontId="4" fillId="0" borderId="2" xfId="0" applyNumberFormat="1" applyFont="1" applyFill="1" applyBorder="1" applyAlignment="1" applyProtection="1">
      <alignment horizontal="center" vertical="center"/>
    </xf>
    <xf numFmtId="166" fontId="4" fillId="0" borderId="2" xfId="0" applyNumberFormat="1" applyFont="1" applyFill="1" applyBorder="1" applyAlignment="1" applyProtection="1">
      <alignment horizontal="center" vertical="center"/>
    </xf>
    <xf numFmtId="0" fontId="0" fillId="0" borderId="5" xfId="0" applyBorder="1" applyProtection="1"/>
    <xf numFmtId="170" fontId="3" fillId="0" borderId="2" xfId="2" applyNumberFormat="1" applyFont="1" applyFill="1" applyBorder="1" applyAlignment="1" applyProtection="1">
      <alignment horizontal="center" vertical="center"/>
    </xf>
    <xf numFmtId="0" fontId="4" fillId="0" borderId="2" xfId="0" applyFont="1" applyBorder="1" applyAlignment="1" applyProtection="1">
      <alignment horizontal="left" wrapText="1"/>
    </xf>
    <xf numFmtId="0" fontId="3" fillId="0" borderId="2" xfId="0" applyFont="1" applyBorder="1" applyAlignment="1" applyProtection="1">
      <alignment horizontal="left" wrapText="1"/>
    </xf>
    <xf numFmtId="0" fontId="4" fillId="0" borderId="2" xfId="0" applyFont="1" applyBorder="1" applyAlignment="1" applyProtection="1"/>
    <xf numFmtId="0" fontId="4" fillId="0" borderId="2" xfId="0" applyFont="1" applyBorder="1" applyAlignment="1" applyProtection="1">
      <alignment horizontal="center"/>
    </xf>
    <xf numFmtId="0" fontId="3" fillId="0" borderId="2" xfId="0" applyFont="1" applyBorder="1" applyAlignment="1" applyProtection="1">
      <alignment vertical="center"/>
    </xf>
    <xf numFmtId="0" fontId="3" fillId="0" borderId="2" xfId="0" applyFont="1" applyBorder="1" applyAlignment="1" applyProtection="1">
      <alignment horizontal="center" vertical="center"/>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167" fontId="0" fillId="2" borderId="1" xfId="1" applyNumberFormat="1" applyFont="1" applyFill="1" applyBorder="1" applyProtection="1">
      <protection locked="0"/>
    </xf>
    <xf numFmtId="166" fontId="0" fillId="2" borderId="1" xfId="0" applyNumberFormat="1" applyFill="1" applyBorder="1" applyProtection="1">
      <protection locked="0"/>
    </xf>
    <xf numFmtId="0" fontId="11" fillId="7" borderId="2" xfId="0" applyFont="1" applyFill="1" applyBorder="1" applyAlignment="1" applyProtection="1">
      <alignment horizontal="center"/>
    </xf>
    <xf numFmtId="0" fontId="11" fillId="7" borderId="2" xfId="0" applyFont="1" applyFill="1" applyBorder="1" applyAlignment="1" applyProtection="1">
      <alignment horizontal="center" wrapText="1"/>
    </xf>
    <xf numFmtId="0" fontId="0" fillId="2" borderId="2" xfId="0" applyFill="1" applyBorder="1" applyProtection="1"/>
    <xf numFmtId="0" fontId="0" fillId="3" borderId="2" xfId="0" applyFill="1" applyBorder="1" applyProtection="1"/>
    <xf numFmtId="167" fontId="0" fillId="4" borderId="2" xfId="0" applyNumberFormat="1" applyFill="1" applyBorder="1" applyProtection="1"/>
    <xf numFmtId="9" fontId="0" fillId="3" borderId="2" xfId="3" applyFont="1" applyFill="1" applyBorder="1" applyProtection="1"/>
    <xf numFmtId="171" fontId="0" fillId="3" borderId="2" xfId="0" applyNumberFormat="1" applyFill="1" applyBorder="1" applyProtection="1"/>
    <xf numFmtId="172" fontId="0" fillId="4" borderId="2" xfId="0" applyNumberFormat="1" applyFill="1" applyBorder="1" applyProtection="1"/>
    <xf numFmtId="0" fontId="16" fillId="0" borderId="2" xfId="0" applyFont="1" applyBorder="1" applyAlignment="1" applyProtection="1">
      <alignment horizontal="right"/>
    </xf>
    <xf numFmtId="2" fontId="0" fillId="3" borderId="2" xfId="0" applyNumberFormat="1" applyFill="1" applyBorder="1" applyProtection="1">
      <protection locked="0"/>
    </xf>
    <xf numFmtId="0" fontId="11" fillId="5" borderId="3" xfId="0" applyFont="1" applyFill="1" applyBorder="1" applyAlignment="1" applyProtection="1">
      <alignment horizontal="center" wrapText="1"/>
    </xf>
    <xf numFmtId="0" fontId="11" fillId="7" borderId="3" xfId="0" applyFont="1" applyFill="1" applyBorder="1" applyAlignment="1" applyProtection="1">
      <alignment horizontal="center" wrapText="1"/>
    </xf>
    <xf numFmtId="3" fontId="14" fillId="3" borderId="2" xfId="0" applyNumberFormat="1" applyFont="1" applyFill="1" applyBorder="1" applyProtection="1"/>
    <xf numFmtId="0" fontId="11" fillId="5" borderId="2" xfId="0" applyFont="1" applyFill="1" applyBorder="1" applyAlignment="1" applyProtection="1">
      <alignment horizontal="center" wrapText="1"/>
    </xf>
    <xf numFmtId="0" fontId="0" fillId="0" borderId="2" xfId="0" applyBorder="1" applyProtection="1"/>
    <xf numFmtId="9" fontId="0" fillId="0" borderId="2" xfId="3" applyFont="1" applyBorder="1" applyAlignment="1" applyProtection="1">
      <alignment horizontal="center"/>
    </xf>
    <xf numFmtId="0" fontId="0" fillId="0" borderId="2" xfId="0" applyBorder="1" applyAlignment="1" applyProtection="1">
      <alignment horizontal="center"/>
    </xf>
    <xf numFmtId="0" fontId="18" fillId="0" borderId="0" xfId="0" applyFont="1" applyProtection="1"/>
    <xf numFmtId="3" fontId="0" fillId="2" borderId="2" xfId="0" applyNumberFormat="1" applyFill="1" applyBorder="1" applyProtection="1">
      <protection locked="0"/>
    </xf>
    <xf numFmtId="9" fontId="0" fillId="2" borderId="2" xfId="3" applyFont="1" applyFill="1" applyBorder="1" applyProtection="1">
      <protection locked="0"/>
    </xf>
    <xf numFmtId="0" fontId="0" fillId="0" borderId="0" xfId="0" applyAlignment="1" applyProtection="1">
      <alignment wrapText="1"/>
      <protection locked="0"/>
    </xf>
    <xf numFmtId="0" fontId="11" fillId="0" borderId="2" xfId="0" applyFont="1" applyBorder="1" applyAlignment="1" applyProtection="1">
      <alignment wrapText="1"/>
      <protection locked="0"/>
    </xf>
    <xf numFmtId="0" fontId="13" fillId="0" borderId="0" xfId="0" applyFont="1" applyProtection="1">
      <protection locked="0"/>
    </xf>
    <xf numFmtId="0" fontId="15" fillId="0" borderId="0" xfId="0" applyFont="1" applyProtection="1">
      <protection locked="0"/>
    </xf>
    <xf numFmtId="173" fontId="14" fillId="3" borderId="2" xfId="0" applyNumberFormat="1" applyFont="1" applyFill="1" applyBorder="1" applyProtection="1"/>
    <xf numFmtId="0" fontId="0" fillId="2" borderId="6" xfId="0" applyFill="1" applyBorder="1" applyProtection="1">
      <protection locked="0"/>
    </xf>
    <xf numFmtId="165" fontId="3" fillId="0" borderId="0" xfId="0" applyNumberFormat="1" applyFont="1" applyAlignment="1" applyProtection="1">
      <alignment horizontal="center"/>
      <protection locked="0"/>
    </xf>
    <xf numFmtId="0" fontId="7" fillId="0" borderId="0" xfId="0" applyFont="1" applyAlignment="1" applyProtection="1">
      <protection locked="0"/>
    </xf>
    <xf numFmtId="0" fontId="6" fillId="0" borderId="0" xfId="0" applyFont="1" applyBorder="1" applyAlignment="1" applyProtection="1">
      <alignment horizontal="center"/>
      <protection locked="0"/>
    </xf>
    <xf numFmtId="0" fontId="3" fillId="0" borderId="0" xfId="0" applyFont="1" applyBorder="1" applyAlignment="1" applyProtection="1">
      <protection locked="0"/>
    </xf>
    <xf numFmtId="0" fontId="6" fillId="0" borderId="0" xfId="0" applyFont="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164" fontId="4" fillId="0" borderId="0" xfId="0" applyNumberFormat="1" applyFont="1" applyBorder="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Border="1" applyAlignment="1" applyProtection="1">
      <alignment horizontal="center" vertical="center" wrapText="1"/>
      <protection locked="0"/>
    </xf>
    <xf numFmtId="0" fontId="3" fillId="0" borderId="0" xfId="0" applyFont="1" applyFill="1" applyBorder="1" applyAlignment="1" applyProtection="1">
      <alignment horizontal="center" vertical="center" wrapText="1"/>
      <protection locked="0"/>
    </xf>
    <xf numFmtId="164" fontId="3" fillId="0" borderId="0" xfId="0" applyNumberFormat="1" applyFont="1" applyBorder="1" applyAlignment="1" applyProtection="1">
      <alignment horizontal="center" vertical="center"/>
      <protection locked="0"/>
    </xf>
    <xf numFmtId="0" fontId="5" fillId="0" borderId="0" xfId="0" applyFont="1" applyBorder="1" applyProtection="1">
      <protection locked="0"/>
    </xf>
    <xf numFmtId="164" fontId="3" fillId="0" borderId="0" xfId="0" applyNumberFormat="1" applyFont="1" applyBorder="1" applyAlignment="1" applyProtection="1">
      <protection locked="0"/>
    </xf>
    <xf numFmtId="0" fontId="16" fillId="0" borderId="0" xfId="0" applyFont="1" applyBorder="1" applyAlignment="1" applyProtection="1">
      <alignment horizontal="right" vertical="center"/>
      <protection locked="0"/>
    </xf>
    <xf numFmtId="0" fontId="0" fillId="0" borderId="0" xfId="0" applyBorder="1" applyProtection="1">
      <protection locked="0"/>
    </xf>
    <xf numFmtId="0" fontId="0" fillId="0" borderId="0" xfId="0" applyAlignment="1" applyProtection="1">
      <alignment horizontal="center"/>
      <protection locked="0"/>
    </xf>
    <xf numFmtId="0" fontId="11" fillId="0" borderId="0" xfId="0" applyFont="1" applyProtection="1">
      <protection locked="0"/>
    </xf>
    <xf numFmtId="0" fontId="11" fillId="5" borderId="2" xfId="0" applyFont="1" applyFill="1" applyBorder="1" applyAlignment="1" applyProtection="1">
      <alignment wrapText="1"/>
    </xf>
    <xf numFmtId="0" fontId="11" fillId="0" borderId="2" xfId="0" applyFont="1" applyBorder="1" applyProtection="1"/>
    <xf numFmtId="1" fontId="0" fillId="3" borderId="2" xfId="0" applyNumberFormat="1" applyFill="1" applyBorder="1" applyProtection="1"/>
    <xf numFmtId="0" fontId="16" fillId="0" borderId="2" xfId="0" applyFont="1" applyBorder="1" applyAlignment="1" applyProtection="1">
      <alignment horizontal="right" vertical="center"/>
    </xf>
    <xf numFmtId="44" fontId="0" fillId="0" borderId="2" xfId="0" applyNumberFormat="1" applyFill="1" applyBorder="1" applyAlignment="1" applyProtection="1">
      <alignment horizontal="center"/>
    </xf>
    <xf numFmtId="0" fontId="18" fillId="0" borderId="0" xfId="0" applyFont="1" applyAlignment="1" applyProtection="1">
      <alignment horizontal="left"/>
      <protection locked="0"/>
    </xf>
    <xf numFmtId="0" fontId="3" fillId="0" borderId="2" xfId="0" applyFont="1" applyBorder="1" applyAlignment="1" applyProtection="1">
      <alignment wrapText="1"/>
    </xf>
    <xf numFmtId="0" fontId="3" fillId="0" borderId="2" xfId="0" applyFont="1" applyBorder="1" applyAlignment="1" applyProtection="1"/>
    <xf numFmtId="0" fontId="3" fillId="0" borderId="0" xfId="0" applyFont="1" applyAlignment="1" applyProtection="1">
      <alignment horizontal="center" wrapText="1"/>
    </xf>
    <xf numFmtId="0" fontId="11" fillId="6" borderId="3" xfId="0" applyFont="1" applyFill="1" applyBorder="1" applyAlignment="1" applyProtection="1">
      <alignment horizontal="center" vertical="center"/>
    </xf>
    <xf numFmtId="0" fontId="11" fillId="6" borderId="7" xfId="0" applyFont="1" applyFill="1" applyBorder="1" applyAlignment="1" applyProtection="1">
      <alignment horizontal="center" vertical="center"/>
    </xf>
    <xf numFmtId="0" fontId="11" fillId="6" borderId="6" xfId="0" applyFont="1" applyFill="1" applyBorder="1" applyAlignment="1" applyProtection="1">
      <alignment horizontal="center" vertical="center"/>
    </xf>
    <xf numFmtId="49" fontId="11" fillId="0" borderId="2" xfId="0" applyNumberFormat="1" applyFont="1" applyBorder="1" applyAlignment="1" applyProtection="1">
      <alignment horizontal="left"/>
    </xf>
    <xf numFmtId="0" fontId="0" fillId="0" borderId="2" xfId="0" applyFont="1" applyBorder="1" applyAlignment="1" applyProtection="1">
      <alignment horizontal="left"/>
    </xf>
    <xf numFmtId="0" fontId="0" fillId="0" borderId="2" xfId="0" applyFont="1" applyBorder="1" applyAlignment="1" applyProtection="1">
      <alignment horizontal="left" wrapText="1"/>
    </xf>
    <xf numFmtId="49" fontId="11" fillId="0" borderId="4" xfId="0" applyNumberFormat="1" applyFont="1" applyBorder="1" applyAlignment="1" applyProtection="1">
      <alignment horizontal="left"/>
    </xf>
    <xf numFmtId="49" fontId="11" fillId="0" borderId="5" xfId="0" applyNumberFormat="1" applyFont="1" applyBorder="1" applyAlignment="1" applyProtection="1">
      <alignment horizontal="left"/>
    </xf>
    <xf numFmtId="0" fontId="0" fillId="0" borderId="2" xfId="0" applyBorder="1" applyAlignment="1" applyProtection="1">
      <alignment horizontal="left"/>
    </xf>
    <xf numFmtId="0" fontId="11" fillId="5" borderId="2" xfId="0" applyFont="1" applyFill="1" applyBorder="1" applyAlignment="1" applyProtection="1">
      <alignment horizontal="center" wrapText="1"/>
    </xf>
    <xf numFmtId="0" fontId="0" fillId="0" borderId="2" xfId="0" applyBorder="1" applyAlignment="1" applyProtection="1">
      <alignment horizontal="left" wrapText="1"/>
    </xf>
    <xf numFmtId="0" fontId="0" fillId="0" borderId="4" xfId="0" applyFont="1" applyBorder="1" applyAlignment="1" applyProtection="1">
      <alignment horizontal="left"/>
    </xf>
    <xf numFmtId="0" fontId="0" fillId="0" borderId="8" xfId="0" applyFont="1" applyBorder="1" applyAlignment="1" applyProtection="1">
      <alignment horizontal="left"/>
    </xf>
    <xf numFmtId="0" fontId="0" fillId="0" borderId="5" xfId="0" applyFont="1" applyBorder="1" applyAlignment="1" applyProtection="1">
      <alignment horizontal="left"/>
    </xf>
    <xf numFmtId="0" fontId="0" fillId="0" borderId="4" xfId="0" applyBorder="1" applyAlignment="1" applyProtection="1">
      <alignment horizontal="left"/>
    </xf>
    <xf numFmtId="0" fontId="0" fillId="0" borderId="8" xfId="0" applyBorder="1" applyAlignment="1" applyProtection="1">
      <alignment horizontal="left"/>
    </xf>
    <xf numFmtId="0" fontId="0" fillId="0" borderId="5" xfId="0" applyBorder="1" applyAlignment="1" applyProtection="1">
      <alignment horizontal="left"/>
    </xf>
    <xf numFmtId="0" fontId="11" fillId="6" borderId="3" xfId="0" applyFont="1" applyFill="1" applyBorder="1" applyAlignment="1" applyProtection="1">
      <alignment vertical="center"/>
    </xf>
    <xf numFmtId="0" fontId="11" fillId="6" borderId="7" xfId="0" applyFont="1" applyFill="1" applyBorder="1" applyAlignment="1" applyProtection="1">
      <alignment vertical="center"/>
    </xf>
    <xf numFmtId="0" fontId="11" fillId="6" borderId="6" xfId="0" applyFont="1" applyFill="1" applyBorder="1" applyAlignment="1" applyProtection="1">
      <alignment vertical="center"/>
    </xf>
  </cellXfs>
  <cellStyles count="11">
    <cellStyle name="Comma" xfId="1" builtinId="3"/>
    <cellStyle name="Comma 2" xfId="5" xr:uid="{E35F8B8A-8473-48A9-ABB2-62B301CFF2EF}"/>
    <cellStyle name="Currency" xfId="2" builtinId="4"/>
    <cellStyle name="Currency 2" xfId="6" xr:uid="{607E5629-6E9B-4563-9139-F91BC517E7B5}"/>
    <cellStyle name="Hyperlink 2" xfId="7" xr:uid="{7D34BA5D-D133-41C8-A0D4-4667CB20CEF0}"/>
    <cellStyle name="Normal" xfId="0" builtinId="0"/>
    <cellStyle name="Normal 2" xfId="9" xr:uid="{F7D0D1E7-7811-40F4-A1B4-BAD8EE6B64E0}"/>
    <cellStyle name="Normal 3" xfId="10" xr:uid="{0297F056-C151-40F7-B74F-B1719A24D35E}"/>
    <cellStyle name="Normal 4" xfId="4" xr:uid="{1CFA8116-FF28-4BC6-8A10-421630137EA6}"/>
    <cellStyle name="Percent" xfId="3" builtinId="5"/>
    <cellStyle name="Percent 2" xfId="8" xr:uid="{5ED069B7-FC69-4127-B075-7D6E409412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8B1BE-7F1E-4F16-9BF7-7F2D31B2C5E1}">
  <sheetPr>
    <pageSetUpPr fitToPage="1"/>
  </sheetPr>
  <dimension ref="A1:S57"/>
  <sheetViews>
    <sheetView tabSelected="1" topLeftCell="A16" workbookViewId="0">
      <selection activeCell="A26" sqref="A26"/>
    </sheetView>
  </sheetViews>
  <sheetFormatPr defaultColWidth="8.88671875" defaultRowHeight="15.6" x14ac:dyDescent="0.3"/>
  <cols>
    <col min="1" max="1" width="30.88671875" style="1" customWidth="1"/>
    <col min="2" max="2" width="20.33203125" style="2" customWidth="1"/>
    <col min="3" max="3" width="22.88671875" style="4" customWidth="1"/>
    <col min="4" max="4" width="14.88671875" style="1" customWidth="1"/>
    <col min="5" max="5" width="10.6640625" style="3" customWidth="1"/>
    <col min="6" max="6" width="12" style="3" customWidth="1"/>
    <col min="7" max="7" width="11.6640625" style="3" customWidth="1"/>
    <col min="8" max="8" width="14.6640625" style="3" customWidth="1"/>
    <col min="9" max="9" width="5.88671875" style="1" customWidth="1"/>
    <col min="10" max="10" width="29.6640625" style="1" bestFit="1" customWidth="1"/>
    <col min="11" max="11" width="13.44140625" style="1" bestFit="1" customWidth="1"/>
    <col min="12" max="12" width="158.33203125" style="1" bestFit="1" customWidth="1"/>
    <col min="13" max="14" width="16.33203125" style="1" customWidth="1"/>
    <col min="15" max="15" width="11.33203125" style="1" customWidth="1"/>
    <col min="16" max="18" width="16.5546875" style="1" bestFit="1" customWidth="1"/>
    <col min="19" max="19" width="11.33203125" style="1" bestFit="1" customWidth="1"/>
    <col min="20" max="16384" width="8.88671875" style="1"/>
  </cols>
  <sheetData>
    <row r="1" spans="1:17" ht="42.6" customHeight="1" x14ac:dyDescent="0.3">
      <c r="A1" s="11" t="s">
        <v>0</v>
      </c>
      <c r="B1" s="12"/>
      <c r="C1" s="11"/>
      <c r="D1" s="13"/>
      <c r="E1" s="14"/>
      <c r="F1" s="15"/>
      <c r="G1" s="15"/>
      <c r="H1" s="15"/>
      <c r="I1" s="16"/>
      <c r="J1" s="13"/>
    </row>
    <row r="2" spans="1:17" ht="15.75" customHeight="1" x14ac:dyDescent="0.3">
      <c r="A2" s="113" t="s">
        <v>1</v>
      </c>
      <c r="B2" s="113"/>
      <c r="C2" s="113"/>
      <c r="D2" s="113"/>
      <c r="E2" s="113"/>
      <c r="F2" s="113"/>
      <c r="G2" s="113"/>
      <c r="H2" s="113"/>
      <c r="I2" s="113"/>
      <c r="J2" s="113"/>
    </row>
    <row r="3" spans="1:17" hidden="1" x14ac:dyDescent="0.3">
      <c r="A3" s="113"/>
      <c r="B3" s="113"/>
      <c r="C3" s="113"/>
      <c r="D3" s="113"/>
      <c r="E3" s="113"/>
      <c r="F3" s="113"/>
      <c r="G3" s="113"/>
      <c r="H3" s="113"/>
      <c r="I3" s="113"/>
      <c r="J3" s="113"/>
    </row>
    <row r="4" spans="1:17" hidden="1" x14ac:dyDescent="0.3">
      <c r="A4" s="113"/>
      <c r="B4" s="113"/>
      <c r="C4" s="113"/>
      <c r="D4" s="113"/>
      <c r="E4" s="113"/>
      <c r="F4" s="113"/>
      <c r="G4" s="113"/>
      <c r="H4" s="113"/>
      <c r="I4" s="113"/>
      <c r="J4" s="113"/>
    </row>
    <row r="5" spans="1:17" x14ac:dyDescent="0.3">
      <c r="A5" s="113"/>
      <c r="B5" s="113"/>
      <c r="C5" s="113"/>
      <c r="D5" s="113"/>
      <c r="E5" s="113"/>
      <c r="F5" s="113"/>
      <c r="G5" s="113"/>
      <c r="H5" s="113"/>
      <c r="I5" s="113"/>
      <c r="J5" s="113"/>
    </row>
    <row r="6" spans="1:17" x14ac:dyDescent="0.3">
      <c r="A6" s="17"/>
      <c r="B6" s="17"/>
      <c r="C6" s="17"/>
      <c r="D6" s="17"/>
      <c r="E6" s="17"/>
      <c r="F6" s="17"/>
      <c r="G6" s="17"/>
      <c r="H6" s="17"/>
      <c r="I6" s="17"/>
      <c r="J6" s="17"/>
    </row>
    <row r="7" spans="1:17" ht="15.75" customHeight="1" x14ac:dyDescent="0.3">
      <c r="A7" s="18" t="s">
        <v>2</v>
      </c>
      <c r="B7" s="12"/>
      <c r="C7" s="19"/>
      <c r="D7" s="13"/>
      <c r="E7" s="14"/>
      <c r="F7" s="14"/>
      <c r="G7" s="14"/>
      <c r="H7" s="14"/>
      <c r="I7" s="13"/>
      <c r="J7" s="20"/>
    </row>
    <row r="8" spans="1:17" ht="15.75" customHeight="1" x14ac:dyDescent="0.3">
      <c r="A8" s="18" t="s">
        <v>3</v>
      </c>
      <c r="B8" s="12"/>
      <c r="C8" s="19"/>
      <c r="D8" s="13"/>
      <c r="E8" s="14"/>
      <c r="F8" s="14"/>
      <c r="G8" s="14"/>
      <c r="H8" s="14"/>
      <c r="I8" s="13"/>
      <c r="J8" s="20"/>
    </row>
    <row r="9" spans="1:17" x14ac:dyDescent="0.3">
      <c r="A9" s="18" t="s">
        <v>4</v>
      </c>
      <c r="B9" s="12"/>
      <c r="C9" s="19"/>
      <c r="D9" s="13"/>
      <c r="E9" s="14"/>
      <c r="F9" s="14"/>
      <c r="G9" s="14"/>
      <c r="H9" s="14"/>
      <c r="I9" s="13"/>
      <c r="J9" s="20"/>
    </row>
    <row r="10" spans="1:17" x14ac:dyDescent="0.3">
      <c r="A10" s="18" t="s">
        <v>5</v>
      </c>
      <c r="B10" s="12"/>
      <c r="C10" s="19"/>
      <c r="D10" s="13"/>
      <c r="E10" s="14"/>
      <c r="F10" s="14"/>
      <c r="G10" s="14"/>
      <c r="H10" s="14"/>
      <c r="I10" s="13"/>
      <c r="J10" s="20"/>
    </row>
    <row r="11" spans="1:17" x14ac:dyDescent="0.3">
      <c r="A11" s="18" t="s">
        <v>6</v>
      </c>
      <c r="B11" s="18"/>
      <c r="C11" s="18"/>
      <c r="D11" s="18"/>
      <c r="E11" s="21"/>
      <c r="F11" s="21"/>
      <c r="G11" s="21"/>
      <c r="H11" s="21"/>
      <c r="I11" s="13"/>
      <c r="J11" s="13"/>
    </row>
    <row r="12" spans="1:17" x14ac:dyDescent="0.3">
      <c r="A12" s="18" t="s">
        <v>7</v>
      </c>
      <c r="B12" s="18"/>
      <c r="C12" s="18"/>
      <c r="D12" s="18"/>
      <c r="E12" s="21"/>
      <c r="F12" s="21"/>
      <c r="G12" s="21"/>
      <c r="H12" s="21"/>
      <c r="I12" s="13"/>
      <c r="J12" s="13"/>
    </row>
    <row r="13" spans="1:17" x14ac:dyDescent="0.3">
      <c r="A13" s="18" t="s">
        <v>126</v>
      </c>
      <c r="B13" s="22"/>
      <c r="C13" s="22"/>
      <c r="D13" s="22"/>
      <c r="E13" s="21"/>
      <c r="F13" s="21"/>
      <c r="G13" s="21"/>
      <c r="H13" s="21"/>
      <c r="I13" s="13"/>
      <c r="J13" s="13"/>
    </row>
    <row r="14" spans="1:17" x14ac:dyDescent="0.3">
      <c r="A14" s="22"/>
      <c r="B14" s="22"/>
      <c r="C14" s="22"/>
      <c r="D14" s="22"/>
      <c r="E14" s="21"/>
      <c r="F14" s="21"/>
      <c r="G14" s="21"/>
      <c r="H14" s="21"/>
      <c r="I14" s="13"/>
      <c r="J14" s="13"/>
    </row>
    <row r="15" spans="1:17" x14ac:dyDescent="0.3">
      <c r="A15" s="23"/>
      <c r="B15" s="24" t="s">
        <v>8</v>
      </c>
      <c r="C15" s="25" t="s">
        <v>9</v>
      </c>
      <c r="D15" s="13"/>
      <c r="E15" s="26"/>
      <c r="F15" s="26"/>
      <c r="G15" s="26"/>
      <c r="H15" s="26"/>
      <c r="I15" s="13"/>
      <c r="J15" s="13"/>
      <c r="P15" s="87"/>
      <c r="Q15" s="88"/>
    </row>
    <row r="16" spans="1:17" ht="16.2" thickBot="1" x14ac:dyDescent="0.35">
      <c r="A16" s="23"/>
      <c r="B16" s="27"/>
      <c r="C16" s="25"/>
      <c r="D16" s="13"/>
      <c r="E16" s="26"/>
      <c r="F16" s="26"/>
      <c r="G16" s="26"/>
      <c r="H16" s="26"/>
      <c r="I16" s="13"/>
      <c r="J16" s="13"/>
      <c r="P16" s="87"/>
      <c r="Q16" s="88"/>
    </row>
    <row r="17" spans="1:19" ht="16.2" thickBot="1" x14ac:dyDescent="0.35">
      <c r="A17" s="23"/>
      <c r="B17" s="28"/>
      <c r="C17" s="29" t="s">
        <v>10</v>
      </c>
      <c r="D17" s="13"/>
      <c r="E17" s="26"/>
      <c r="F17" s="26"/>
      <c r="G17" s="26"/>
      <c r="H17" s="26"/>
      <c r="I17" s="13"/>
      <c r="J17" s="13"/>
      <c r="P17" s="87"/>
      <c r="Q17" s="88"/>
    </row>
    <row r="18" spans="1:19" ht="16.2" thickBot="1" x14ac:dyDescent="0.35">
      <c r="A18" s="23"/>
      <c r="B18" s="22"/>
      <c r="C18" s="29"/>
      <c r="D18" s="13"/>
      <c r="E18" s="26"/>
      <c r="F18" s="26"/>
      <c r="G18" s="26"/>
      <c r="H18" s="26"/>
      <c r="I18" s="13"/>
      <c r="J18" s="13"/>
      <c r="P18" s="87"/>
      <c r="Q18" s="88"/>
    </row>
    <row r="19" spans="1:19" ht="16.2" thickBot="1" x14ac:dyDescent="0.35">
      <c r="A19" s="23"/>
      <c r="B19" s="30"/>
      <c r="C19" s="29" t="s">
        <v>43</v>
      </c>
      <c r="D19" s="13"/>
      <c r="E19" s="26"/>
      <c r="F19" s="26"/>
      <c r="G19" s="26"/>
      <c r="H19" s="26"/>
      <c r="I19" s="13"/>
      <c r="J19" s="13"/>
      <c r="P19" s="87"/>
      <c r="Q19" s="88"/>
    </row>
    <row r="20" spans="1:19" ht="16.2" thickBot="1" x14ac:dyDescent="0.35">
      <c r="A20" s="31"/>
      <c r="B20" s="22"/>
      <c r="C20" s="29"/>
      <c r="D20" s="26"/>
      <c r="E20" s="26"/>
      <c r="F20" s="26"/>
      <c r="G20" s="26"/>
      <c r="H20" s="26"/>
      <c r="I20" s="13"/>
      <c r="J20" s="13"/>
      <c r="M20" s="6"/>
    </row>
    <row r="21" spans="1:19" ht="16.2" thickBot="1" x14ac:dyDescent="0.35">
      <c r="A21" s="13"/>
      <c r="B21" s="32"/>
      <c r="C21" s="29" t="s">
        <v>11</v>
      </c>
      <c r="D21" s="13"/>
      <c r="E21" s="21"/>
      <c r="F21" s="21"/>
      <c r="G21" s="21"/>
      <c r="H21" s="21"/>
      <c r="I21" s="13"/>
      <c r="J21" s="13"/>
      <c r="M21" s="89"/>
      <c r="N21" s="90"/>
    </row>
    <row r="22" spans="1:19" ht="16.2" thickBot="1" x14ac:dyDescent="0.35">
      <c r="A22" s="13"/>
      <c r="B22" s="13"/>
      <c r="C22" s="29"/>
      <c r="D22" s="13"/>
      <c r="E22" s="21"/>
      <c r="F22" s="21"/>
      <c r="G22" s="21"/>
      <c r="H22" s="21"/>
      <c r="I22" s="13"/>
      <c r="J22" s="13"/>
      <c r="M22" s="89"/>
      <c r="N22" s="90"/>
    </row>
    <row r="23" spans="1:19" s="93" customFormat="1" ht="16.2" thickBot="1" x14ac:dyDescent="0.35">
      <c r="A23" s="33" t="s">
        <v>12</v>
      </c>
      <c r="B23" s="34"/>
      <c r="C23" s="35">
        <v>0.08</v>
      </c>
      <c r="D23" s="33"/>
      <c r="E23" s="21"/>
      <c r="F23" s="21"/>
      <c r="G23" s="21"/>
      <c r="H23" s="21"/>
      <c r="I23" s="13"/>
      <c r="J23" s="13"/>
      <c r="K23" s="1"/>
      <c r="L23" s="1"/>
      <c r="M23" s="91"/>
      <c r="N23" s="92"/>
    </row>
    <row r="24" spans="1:19" s="93" customFormat="1" x14ac:dyDescent="0.3">
      <c r="A24" s="1"/>
      <c r="B24" s="2"/>
      <c r="C24" s="1"/>
      <c r="D24" s="1"/>
      <c r="E24" s="1"/>
      <c r="F24" s="94"/>
      <c r="G24" s="94"/>
      <c r="H24" s="94"/>
      <c r="I24" s="1"/>
      <c r="J24" s="1"/>
      <c r="K24" s="1"/>
      <c r="L24" s="1"/>
      <c r="M24" s="91"/>
      <c r="N24" s="92"/>
    </row>
    <row r="25" spans="1:19" s="95" customFormat="1" ht="47.4" thickBot="1" x14ac:dyDescent="0.35">
      <c r="A25" s="36" t="s">
        <v>13</v>
      </c>
      <c r="B25" s="37" t="s">
        <v>14</v>
      </c>
      <c r="C25" s="38" t="s">
        <v>15</v>
      </c>
      <c r="D25" s="39" t="s">
        <v>16</v>
      </c>
      <c r="E25" s="40" t="s">
        <v>17</v>
      </c>
      <c r="F25" s="40" t="s">
        <v>18</v>
      </c>
      <c r="G25" s="40" t="s">
        <v>19</v>
      </c>
      <c r="H25" s="41" t="s">
        <v>20</v>
      </c>
      <c r="J25" s="51" t="s">
        <v>21</v>
      </c>
      <c r="K25" s="52"/>
      <c r="L25" s="111"/>
      <c r="M25" s="96"/>
      <c r="N25" s="97"/>
    </row>
    <row r="26" spans="1:19" ht="16.2" thickBot="1" x14ac:dyDescent="0.35">
      <c r="A26" s="7"/>
      <c r="B26" s="59"/>
      <c r="C26" s="60"/>
      <c r="D26" s="7"/>
      <c r="E26" s="42">
        <f t="shared" ref="E26:E40" si="0">IF(D26=0,0,(-PMT($C$23,D26,C26))/((B26/1000)*365))</f>
        <v>0</v>
      </c>
      <c r="F26" s="43">
        <f>IFERROR(B26/$B$41,0)</f>
        <v>0</v>
      </c>
      <c r="G26" s="44">
        <f>IFERROR(F26*E26,0)</f>
        <v>0</v>
      </c>
      <c r="H26" s="45">
        <f>SUM(G26:G40)</f>
        <v>0</v>
      </c>
      <c r="I26" s="93"/>
      <c r="J26" s="53" t="s">
        <v>22</v>
      </c>
      <c r="K26" s="54" t="s">
        <v>23</v>
      </c>
      <c r="L26" s="51" t="s">
        <v>47</v>
      </c>
      <c r="N26" s="5"/>
      <c r="O26" s="5"/>
      <c r="P26" s="5"/>
      <c r="Q26" s="5"/>
      <c r="R26" s="5"/>
      <c r="S26" s="5"/>
    </row>
    <row r="27" spans="1:19" ht="16.2" thickBot="1" x14ac:dyDescent="0.35">
      <c r="A27" s="7"/>
      <c r="B27" s="59"/>
      <c r="C27" s="60"/>
      <c r="D27" s="7"/>
      <c r="E27" s="42">
        <f t="shared" si="0"/>
        <v>0</v>
      </c>
      <c r="F27" s="43">
        <f t="shared" ref="F27:F40" si="1">IFERROR(B27/$B$41,0)</f>
        <v>0</v>
      </c>
      <c r="G27" s="44">
        <f t="shared" ref="G27:G40" si="2">IFERROR(F27*E27,0)</f>
        <v>0</v>
      </c>
      <c r="H27" s="98"/>
      <c r="I27" s="93"/>
      <c r="J27" s="55" t="s">
        <v>24</v>
      </c>
      <c r="K27" s="56">
        <v>5</v>
      </c>
      <c r="L27" s="112" t="s">
        <v>134</v>
      </c>
      <c r="M27" s="5"/>
      <c r="N27" s="5"/>
      <c r="O27" s="5"/>
      <c r="P27" s="5"/>
      <c r="Q27" s="5"/>
      <c r="R27" s="5"/>
      <c r="S27" s="5"/>
    </row>
    <row r="28" spans="1:19" ht="16.2" thickBot="1" x14ac:dyDescent="0.35">
      <c r="A28" s="7"/>
      <c r="B28" s="59"/>
      <c r="C28" s="60"/>
      <c r="D28" s="7"/>
      <c r="E28" s="42">
        <f t="shared" si="0"/>
        <v>0</v>
      </c>
      <c r="F28" s="43">
        <f t="shared" si="1"/>
        <v>0</v>
      </c>
      <c r="G28" s="44">
        <f t="shared" si="2"/>
        <v>0</v>
      </c>
      <c r="H28" s="98"/>
      <c r="J28" s="55" t="s">
        <v>25</v>
      </c>
      <c r="K28" s="56">
        <v>5</v>
      </c>
      <c r="L28" s="112" t="s">
        <v>134</v>
      </c>
      <c r="M28" s="5"/>
      <c r="N28" s="5"/>
      <c r="O28" s="5"/>
    </row>
    <row r="29" spans="1:19" ht="16.2" thickBot="1" x14ac:dyDescent="0.35">
      <c r="A29" s="7"/>
      <c r="B29" s="59"/>
      <c r="C29" s="60"/>
      <c r="D29" s="7"/>
      <c r="E29" s="42">
        <f t="shared" si="0"/>
        <v>0</v>
      </c>
      <c r="F29" s="43">
        <f t="shared" si="1"/>
        <v>0</v>
      </c>
      <c r="G29" s="44">
        <f t="shared" si="2"/>
        <v>0</v>
      </c>
      <c r="H29" s="98"/>
      <c r="J29" s="55" t="s">
        <v>26</v>
      </c>
      <c r="K29" s="56">
        <v>8</v>
      </c>
      <c r="L29" s="112" t="s">
        <v>133</v>
      </c>
      <c r="M29" s="5"/>
      <c r="N29" s="5"/>
      <c r="O29" s="5"/>
    </row>
    <row r="30" spans="1:19" ht="16.2" thickBot="1" x14ac:dyDescent="0.35">
      <c r="A30" s="7"/>
      <c r="B30" s="59"/>
      <c r="C30" s="60"/>
      <c r="D30" s="7"/>
      <c r="E30" s="42">
        <f t="shared" si="0"/>
        <v>0</v>
      </c>
      <c r="F30" s="43">
        <f t="shared" si="1"/>
        <v>0</v>
      </c>
      <c r="G30" s="44">
        <f t="shared" si="2"/>
        <v>0</v>
      </c>
      <c r="H30" s="98"/>
      <c r="J30" s="55" t="s">
        <v>27</v>
      </c>
      <c r="K30" s="56">
        <v>3</v>
      </c>
      <c r="L30" s="112" t="s">
        <v>131</v>
      </c>
      <c r="M30" s="5"/>
      <c r="N30" s="5"/>
      <c r="O30" s="5"/>
    </row>
    <row r="31" spans="1:19" ht="16.2" thickBot="1" x14ac:dyDescent="0.35">
      <c r="A31" s="7"/>
      <c r="B31" s="59"/>
      <c r="C31" s="60"/>
      <c r="D31" s="7"/>
      <c r="E31" s="42">
        <f t="shared" si="0"/>
        <v>0</v>
      </c>
      <c r="F31" s="43">
        <f t="shared" si="1"/>
        <v>0</v>
      </c>
      <c r="G31" s="44">
        <f t="shared" si="2"/>
        <v>0</v>
      </c>
      <c r="H31" s="98"/>
      <c r="J31" s="55" t="s">
        <v>28</v>
      </c>
      <c r="K31" s="56">
        <v>5</v>
      </c>
      <c r="L31" s="112" t="s">
        <v>134</v>
      </c>
      <c r="M31" s="5"/>
      <c r="N31" s="5"/>
      <c r="O31" s="5"/>
    </row>
    <row r="32" spans="1:19" ht="16.2" thickBot="1" x14ac:dyDescent="0.35">
      <c r="A32" s="7"/>
      <c r="B32" s="59"/>
      <c r="C32" s="60"/>
      <c r="D32" s="7"/>
      <c r="E32" s="42">
        <f t="shared" si="0"/>
        <v>0</v>
      </c>
      <c r="F32" s="43">
        <f t="shared" si="1"/>
        <v>0</v>
      </c>
      <c r="G32" s="44">
        <f t="shared" si="2"/>
        <v>0</v>
      </c>
      <c r="H32" s="98"/>
      <c r="J32" s="57" t="s">
        <v>29</v>
      </c>
      <c r="K32" s="58">
        <v>10</v>
      </c>
      <c r="L32" s="112" t="s">
        <v>136</v>
      </c>
      <c r="M32" s="5"/>
      <c r="N32" s="5"/>
      <c r="O32" s="5"/>
    </row>
    <row r="33" spans="1:15" ht="16.2" thickBot="1" x14ac:dyDescent="0.35">
      <c r="A33" s="7"/>
      <c r="B33" s="59"/>
      <c r="C33" s="60"/>
      <c r="D33" s="7"/>
      <c r="E33" s="42">
        <f t="shared" si="0"/>
        <v>0</v>
      </c>
      <c r="F33" s="43">
        <f t="shared" si="1"/>
        <v>0</v>
      </c>
      <c r="G33" s="44">
        <f t="shared" si="2"/>
        <v>0</v>
      </c>
      <c r="H33" s="98"/>
      <c r="J33" s="57" t="s">
        <v>44</v>
      </c>
      <c r="K33" s="58">
        <v>20</v>
      </c>
      <c r="L33" s="112" t="s">
        <v>133</v>
      </c>
      <c r="M33" s="5"/>
      <c r="N33" s="5"/>
      <c r="O33" s="5"/>
    </row>
    <row r="34" spans="1:15" ht="16.2" thickBot="1" x14ac:dyDescent="0.35">
      <c r="A34" s="7"/>
      <c r="B34" s="59"/>
      <c r="C34" s="60"/>
      <c r="D34" s="7"/>
      <c r="E34" s="42">
        <f t="shared" si="0"/>
        <v>0</v>
      </c>
      <c r="F34" s="43">
        <f t="shared" si="1"/>
        <v>0</v>
      </c>
      <c r="G34" s="44">
        <f t="shared" si="2"/>
        <v>0</v>
      </c>
      <c r="H34" s="98"/>
      <c r="J34" s="55" t="s">
        <v>45</v>
      </c>
      <c r="K34" s="56">
        <v>25</v>
      </c>
      <c r="L34" s="112" t="s">
        <v>133</v>
      </c>
      <c r="M34" s="5"/>
      <c r="N34" s="5"/>
      <c r="O34" s="5"/>
    </row>
    <row r="35" spans="1:15" ht="16.2" thickBot="1" x14ac:dyDescent="0.35">
      <c r="A35" s="7"/>
      <c r="B35" s="59"/>
      <c r="C35" s="60"/>
      <c r="D35" s="7"/>
      <c r="E35" s="42">
        <f t="shared" si="0"/>
        <v>0</v>
      </c>
      <c r="F35" s="43">
        <f t="shared" si="1"/>
        <v>0</v>
      </c>
      <c r="G35" s="44">
        <f t="shared" si="2"/>
        <v>0</v>
      </c>
      <c r="H35" s="98"/>
      <c r="J35" s="55" t="s">
        <v>30</v>
      </c>
      <c r="K35" s="56">
        <v>30</v>
      </c>
      <c r="L35" s="112" t="s">
        <v>135</v>
      </c>
      <c r="M35" s="5"/>
      <c r="N35" s="5"/>
      <c r="O35" s="5"/>
    </row>
    <row r="36" spans="1:15" ht="16.2" thickBot="1" x14ac:dyDescent="0.35">
      <c r="A36" s="7"/>
      <c r="B36" s="59"/>
      <c r="C36" s="60"/>
      <c r="D36" s="7"/>
      <c r="E36" s="42">
        <f t="shared" si="0"/>
        <v>0</v>
      </c>
      <c r="F36" s="43">
        <f t="shared" si="1"/>
        <v>0</v>
      </c>
      <c r="G36" s="44">
        <f t="shared" si="2"/>
        <v>0</v>
      </c>
      <c r="H36" s="98"/>
      <c r="J36" s="55" t="s">
        <v>31</v>
      </c>
      <c r="K36" s="56">
        <v>10</v>
      </c>
      <c r="L36" s="112" t="s">
        <v>134</v>
      </c>
      <c r="M36" s="5"/>
      <c r="N36" s="5"/>
      <c r="O36" s="5"/>
    </row>
    <row r="37" spans="1:15" ht="16.2" thickBot="1" x14ac:dyDescent="0.35">
      <c r="A37" s="7"/>
      <c r="B37" s="59"/>
      <c r="C37" s="60"/>
      <c r="D37" s="7"/>
      <c r="E37" s="42">
        <f t="shared" si="0"/>
        <v>0</v>
      </c>
      <c r="F37" s="43">
        <f t="shared" si="1"/>
        <v>0</v>
      </c>
      <c r="G37" s="44">
        <f t="shared" si="2"/>
        <v>0</v>
      </c>
      <c r="H37" s="99"/>
      <c r="J37" s="55" t="s">
        <v>32</v>
      </c>
      <c r="K37" s="56" t="s">
        <v>33</v>
      </c>
      <c r="L37" s="112" t="s">
        <v>134</v>
      </c>
      <c r="M37" s="5"/>
      <c r="N37" s="5"/>
      <c r="O37" s="5"/>
    </row>
    <row r="38" spans="1:15" ht="16.2" thickBot="1" x14ac:dyDescent="0.35">
      <c r="A38" s="7"/>
      <c r="B38" s="59"/>
      <c r="C38" s="60"/>
      <c r="D38" s="7"/>
      <c r="E38" s="42">
        <f t="shared" si="0"/>
        <v>0</v>
      </c>
      <c r="F38" s="43">
        <f t="shared" si="1"/>
        <v>0</v>
      </c>
      <c r="G38" s="44">
        <f t="shared" si="2"/>
        <v>0</v>
      </c>
      <c r="H38" s="100"/>
      <c r="J38" s="55" t="s">
        <v>40</v>
      </c>
      <c r="K38" s="56">
        <v>10</v>
      </c>
      <c r="L38" s="112" t="s">
        <v>132</v>
      </c>
      <c r="M38" s="5"/>
      <c r="N38" s="5"/>
      <c r="O38" s="5"/>
    </row>
    <row r="39" spans="1:15" ht="16.2" thickBot="1" x14ac:dyDescent="0.35">
      <c r="A39" s="7"/>
      <c r="B39" s="59"/>
      <c r="C39" s="60"/>
      <c r="D39" s="7"/>
      <c r="E39" s="42">
        <f t="shared" si="0"/>
        <v>0</v>
      </c>
      <c r="F39" s="43">
        <f t="shared" si="1"/>
        <v>0</v>
      </c>
      <c r="G39" s="44">
        <f t="shared" si="2"/>
        <v>0</v>
      </c>
      <c r="J39" s="55" t="s">
        <v>41</v>
      </c>
      <c r="K39" s="56">
        <v>5</v>
      </c>
      <c r="L39" s="112" t="s">
        <v>133</v>
      </c>
      <c r="M39" s="5"/>
      <c r="N39" s="5"/>
      <c r="O39" s="5"/>
    </row>
    <row r="40" spans="1:15" ht="16.2" thickBot="1" x14ac:dyDescent="0.35">
      <c r="A40" s="7"/>
      <c r="B40" s="59"/>
      <c r="C40" s="60"/>
      <c r="D40" s="7"/>
      <c r="E40" s="42">
        <f t="shared" si="0"/>
        <v>0</v>
      </c>
      <c r="F40" s="43">
        <f t="shared" si="1"/>
        <v>0</v>
      </c>
      <c r="G40" s="44">
        <f t="shared" si="2"/>
        <v>0</v>
      </c>
      <c r="J40" s="55" t="s">
        <v>42</v>
      </c>
      <c r="K40" s="56">
        <v>10</v>
      </c>
      <c r="L40" s="112" t="s">
        <v>133</v>
      </c>
      <c r="M40" s="5"/>
      <c r="N40" s="5"/>
      <c r="O40" s="5"/>
    </row>
    <row r="41" spans="1:15" x14ac:dyDescent="0.3">
      <c r="A41" s="46" t="s">
        <v>34</v>
      </c>
      <c r="B41" s="47">
        <f>+SUMIF(B26:B40,"&gt;0",B26:B40)</f>
        <v>0</v>
      </c>
      <c r="C41" s="48">
        <f>+SUMIF(C26:C40,"&gt;0",C26:C40)</f>
        <v>0</v>
      </c>
      <c r="D41" s="49"/>
      <c r="E41" s="50"/>
      <c r="J41" s="110"/>
      <c r="K41" s="5"/>
      <c r="L41" s="5"/>
      <c r="M41" s="5"/>
      <c r="N41" s="5"/>
      <c r="O41" s="5"/>
    </row>
    <row r="42" spans="1:15" x14ac:dyDescent="0.3">
      <c r="A42" s="5"/>
      <c r="B42" s="5"/>
      <c r="C42" s="5"/>
      <c r="D42" s="5"/>
      <c r="E42" s="5"/>
      <c r="J42" s="5"/>
      <c r="K42" s="5"/>
      <c r="L42" s="5"/>
      <c r="M42" s="5"/>
      <c r="N42" s="5"/>
      <c r="O42" s="5"/>
    </row>
    <row r="43" spans="1:15" x14ac:dyDescent="0.3">
      <c r="A43" s="33" t="s">
        <v>35</v>
      </c>
      <c r="D43" s="5"/>
      <c r="E43" s="5"/>
      <c r="J43" s="5"/>
      <c r="K43" s="5"/>
      <c r="L43" s="5"/>
      <c r="M43" s="5"/>
      <c r="N43" s="5"/>
      <c r="O43" s="5"/>
    </row>
    <row r="44" spans="1:15" x14ac:dyDescent="0.3">
      <c r="A44" s="13" t="s">
        <v>36</v>
      </c>
      <c r="D44" s="5"/>
      <c r="E44" s="5"/>
      <c r="J44" s="5"/>
      <c r="K44" s="5"/>
      <c r="L44" s="5"/>
      <c r="M44" s="5"/>
      <c r="N44" s="5"/>
      <c r="O44" s="5"/>
    </row>
    <row r="45" spans="1:15" x14ac:dyDescent="0.3">
      <c r="A45" s="13" t="s">
        <v>37</v>
      </c>
      <c r="J45" s="5"/>
      <c r="K45" s="5"/>
      <c r="L45" s="5"/>
      <c r="M45" s="90"/>
      <c r="N45" s="90"/>
      <c r="O45" s="90"/>
    </row>
    <row r="46" spans="1:15" x14ac:dyDescent="0.3">
      <c r="A46" s="13" t="s">
        <v>38</v>
      </c>
      <c r="J46" s="5"/>
      <c r="K46" s="5"/>
      <c r="L46" s="5"/>
    </row>
    <row r="47" spans="1:15" x14ac:dyDescent="0.3">
      <c r="A47" s="13" t="s">
        <v>39</v>
      </c>
      <c r="J47" s="5"/>
      <c r="K47" s="5"/>
      <c r="L47" s="5"/>
    </row>
    <row r="48" spans="1:15" x14ac:dyDescent="0.3">
      <c r="A48" s="13" t="s">
        <v>46</v>
      </c>
      <c r="J48" s="5"/>
      <c r="K48" s="5"/>
      <c r="L48" s="5"/>
    </row>
    <row r="49" spans="10:12" x14ac:dyDescent="0.3">
      <c r="J49" s="5"/>
      <c r="K49" s="5"/>
      <c r="L49" s="5"/>
    </row>
    <row r="50" spans="10:12" x14ac:dyDescent="0.3">
      <c r="J50" s="5"/>
      <c r="K50" s="5"/>
      <c r="L50" s="5"/>
    </row>
    <row r="51" spans="10:12" x14ac:dyDescent="0.3">
      <c r="J51" s="5"/>
      <c r="K51" s="5"/>
      <c r="L51" s="5"/>
    </row>
    <row r="52" spans="10:12" x14ac:dyDescent="0.3">
      <c r="J52" s="5"/>
      <c r="K52" s="5"/>
      <c r="L52" s="5"/>
    </row>
    <row r="53" spans="10:12" x14ac:dyDescent="0.3">
      <c r="J53" s="5"/>
      <c r="K53" s="5"/>
      <c r="L53" s="5"/>
    </row>
    <row r="54" spans="10:12" x14ac:dyDescent="0.3">
      <c r="J54" s="5"/>
      <c r="K54" s="5"/>
      <c r="L54" s="5"/>
    </row>
    <row r="55" spans="10:12" x14ac:dyDescent="0.3">
      <c r="J55" s="5"/>
      <c r="K55" s="5"/>
      <c r="L55" s="5"/>
    </row>
    <row r="56" spans="10:12" x14ac:dyDescent="0.3">
      <c r="K56" s="5"/>
      <c r="L56" s="5"/>
    </row>
    <row r="57" spans="10:12" x14ac:dyDescent="0.3">
      <c r="K57" s="90"/>
      <c r="L57" s="90"/>
    </row>
  </sheetData>
  <sheetProtection algorithmName="SHA-512" hashValue="Jdovxb3GKkqgruWV3cnW7LSgXaAfmEMuWrwJDEk9xXe4Or6FKUuTLyjfY5h8qAilWtmlLYiSqsQKA+Kr4DSWag==" saltValue="s9i/6NAu72878YoNwulytg==" spinCount="100000" sheet="1" selectLockedCells="1"/>
  <mergeCells count="1">
    <mergeCell ref="A2:J5"/>
  </mergeCells>
  <dataValidations count="1">
    <dataValidation showInputMessage="1" showErrorMessage="1" sqref="A26:A40" xr:uid="{BAD36426-0533-4235-B0EC-F37041999CBD}"/>
  </dataValidations>
  <pageMargins left="0.7" right="0.7" top="0.75" bottom="0.75" header="0.3" footer="0.3"/>
  <pageSetup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DF2F6-407B-405D-95E4-861D09A23F9B}">
  <dimension ref="A1:K16"/>
  <sheetViews>
    <sheetView zoomScaleNormal="100" workbookViewId="0">
      <selection activeCell="B2" sqref="B2"/>
    </sheetView>
  </sheetViews>
  <sheetFormatPr defaultColWidth="8.88671875" defaultRowHeight="14.4" x14ac:dyDescent="0.3"/>
  <cols>
    <col min="1" max="1" width="21.109375" style="5" bestFit="1" customWidth="1"/>
    <col min="2" max="2" width="16.88671875" style="5" bestFit="1" customWidth="1"/>
    <col min="3" max="3" width="22" style="5" bestFit="1" customWidth="1"/>
    <col min="4" max="4" width="19.44140625" style="5" bestFit="1" customWidth="1"/>
    <col min="5" max="5" width="8.33203125" style="5" bestFit="1" customWidth="1"/>
    <col min="6" max="6" width="9.109375" style="5" bestFit="1" customWidth="1"/>
    <col min="7" max="7" width="17.5546875" style="5" bestFit="1" customWidth="1"/>
    <col min="8" max="8" width="10.6640625" style="103" customWidth="1"/>
    <col min="9" max="9" width="24.5546875" style="5" bestFit="1" customWidth="1"/>
    <col min="10" max="10" width="10.6640625" style="5" bestFit="1" customWidth="1"/>
    <col min="11" max="11" width="9.33203125" style="5" bestFit="1" customWidth="1"/>
    <col min="12" max="12" width="20.5546875" style="5" bestFit="1" customWidth="1"/>
    <col min="13" max="13" width="21.44140625" style="5" bestFit="1" customWidth="1"/>
    <col min="14" max="14" width="19.33203125" style="5" bestFit="1" customWidth="1"/>
    <col min="15" max="15" width="26.33203125" style="5" bestFit="1" customWidth="1"/>
    <col min="16" max="16" width="10.33203125" style="5" customWidth="1"/>
    <col min="17" max="16384" width="8.88671875" style="5"/>
  </cols>
  <sheetData>
    <row r="1" spans="1:11" ht="75.599999999999994" x14ac:dyDescent="0.3">
      <c r="A1" s="61" t="s">
        <v>82</v>
      </c>
      <c r="B1" s="62" t="s">
        <v>83</v>
      </c>
      <c r="C1" s="62" t="s">
        <v>117</v>
      </c>
      <c r="D1" s="62" t="s">
        <v>68</v>
      </c>
      <c r="E1" s="62" t="s">
        <v>60</v>
      </c>
      <c r="F1" s="62" t="s">
        <v>61</v>
      </c>
      <c r="G1" s="62" t="s">
        <v>62</v>
      </c>
      <c r="H1" s="62" t="s">
        <v>120</v>
      </c>
      <c r="I1" s="62" t="s">
        <v>62</v>
      </c>
      <c r="J1" s="62" t="s">
        <v>121</v>
      </c>
      <c r="K1" s="62" t="s">
        <v>53</v>
      </c>
    </row>
    <row r="2" spans="1:11" ht="15" customHeight="1" x14ac:dyDescent="0.3">
      <c r="A2" s="108" t="s">
        <v>58</v>
      </c>
      <c r="B2" s="9"/>
      <c r="C2" s="66">
        <v>0.33</v>
      </c>
      <c r="D2" s="67">
        <f>B2*(1-C2)</f>
        <v>0</v>
      </c>
      <c r="E2" s="10">
        <v>3.5</v>
      </c>
      <c r="F2" s="70">
        <v>1.28</v>
      </c>
      <c r="G2" s="109" t="s">
        <v>63</v>
      </c>
      <c r="H2" s="67">
        <v>5</v>
      </c>
      <c r="I2" s="109" t="s">
        <v>65</v>
      </c>
      <c r="J2" s="9"/>
      <c r="K2" s="68">
        <f>(E2-F2)*D2*H2*J2</f>
        <v>0</v>
      </c>
    </row>
    <row r="3" spans="1:11" ht="14.4" customHeight="1" x14ac:dyDescent="0.3">
      <c r="A3" s="108" t="s">
        <v>59</v>
      </c>
      <c r="B3" s="9"/>
      <c r="C3" s="66">
        <v>0.5</v>
      </c>
      <c r="D3" s="67">
        <f>B3*(1-C3)</f>
        <v>0</v>
      </c>
      <c r="E3" s="10">
        <v>2.5</v>
      </c>
      <c r="F3" s="10">
        <v>2</v>
      </c>
      <c r="G3" s="109" t="s">
        <v>64</v>
      </c>
      <c r="H3" s="67">
        <v>7.8</v>
      </c>
      <c r="I3" s="109" t="s">
        <v>66</v>
      </c>
      <c r="J3" s="9"/>
      <c r="K3" s="68">
        <f>(E3-F3)*D3*H3*J3</f>
        <v>0</v>
      </c>
    </row>
    <row r="4" spans="1:11" ht="14.4" customHeight="1" x14ac:dyDescent="0.3">
      <c r="A4" s="101"/>
      <c r="B4" s="102"/>
      <c r="C4" s="102"/>
      <c r="D4" s="102"/>
      <c r="E4" s="102"/>
      <c r="F4" s="102"/>
      <c r="G4" s="102"/>
      <c r="H4" s="102"/>
      <c r="I4" s="102"/>
      <c r="J4" s="69" t="s">
        <v>54</v>
      </c>
      <c r="K4" s="68">
        <f>SUM(K2:K3)</f>
        <v>0</v>
      </c>
    </row>
    <row r="6" spans="1:11" x14ac:dyDescent="0.3">
      <c r="B6" s="63"/>
      <c r="C6" s="117" t="s">
        <v>56</v>
      </c>
      <c r="D6" s="117"/>
      <c r="H6" s="5"/>
      <c r="I6" s="103"/>
    </row>
    <row r="7" spans="1:11" x14ac:dyDescent="0.3">
      <c r="B7" s="64"/>
      <c r="C7" s="117" t="s">
        <v>57</v>
      </c>
      <c r="D7" s="117"/>
      <c r="H7" s="5"/>
    </row>
    <row r="8" spans="1:11" x14ac:dyDescent="0.3">
      <c r="B8" s="65"/>
      <c r="C8" s="117" t="s">
        <v>11</v>
      </c>
      <c r="D8" s="117"/>
      <c r="H8" s="5"/>
      <c r="I8" s="103"/>
    </row>
    <row r="11" spans="1:11" x14ac:dyDescent="0.3">
      <c r="K11" s="104"/>
    </row>
    <row r="13" spans="1:11" x14ac:dyDescent="0.3">
      <c r="A13" s="114" t="s">
        <v>55</v>
      </c>
      <c r="B13" s="118" t="s">
        <v>118</v>
      </c>
      <c r="C13" s="118"/>
      <c r="D13" s="118"/>
      <c r="E13" s="118"/>
      <c r="F13" s="118"/>
      <c r="G13" s="118"/>
      <c r="H13" s="118"/>
      <c r="I13" s="118"/>
      <c r="J13" s="118"/>
      <c r="K13" s="118"/>
    </row>
    <row r="14" spans="1:11" ht="29.4" customHeight="1" x14ac:dyDescent="0.3">
      <c r="A14" s="115"/>
      <c r="B14" s="119" t="s">
        <v>128</v>
      </c>
      <c r="C14" s="119"/>
      <c r="D14" s="119"/>
      <c r="E14" s="119"/>
      <c r="F14" s="119"/>
      <c r="G14" s="119"/>
      <c r="H14" s="119"/>
      <c r="I14" s="119"/>
      <c r="J14" s="119"/>
      <c r="K14" s="119"/>
    </row>
    <row r="15" spans="1:11" x14ac:dyDescent="0.3">
      <c r="A15" s="115"/>
      <c r="B15" s="118" t="s">
        <v>130</v>
      </c>
      <c r="C15" s="118"/>
      <c r="D15" s="118"/>
      <c r="E15" s="118"/>
      <c r="F15" s="118"/>
      <c r="G15" s="118"/>
      <c r="H15" s="118"/>
      <c r="I15" s="118"/>
      <c r="J15" s="118"/>
      <c r="K15" s="118"/>
    </row>
    <row r="16" spans="1:11" x14ac:dyDescent="0.3">
      <c r="A16" s="116"/>
      <c r="B16" s="118" t="s">
        <v>119</v>
      </c>
      <c r="C16" s="118"/>
      <c r="D16" s="118"/>
      <c r="E16" s="118"/>
      <c r="F16" s="118"/>
      <c r="G16" s="118"/>
      <c r="H16" s="118"/>
      <c r="I16" s="118"/>
      <c r="J16" s="118"/>
      <c r="K16" s="118"/>
    </row>
  </sheetData>
  <sheetProtection selectLockedCells="1"/>
  <mergeCells count="8">
    <mergeCell ref="A13:A16"/>
    <mergeCell ref="C6:D6"/>
    <mergeCell ref="C7:D7"/>
    <mergeCell ref="C8:D8"/>
    <mergeCell ref="B15:K15"/>
    <mergeCell ref="B16:K16"/>
    <mergeCell ref="B13:K13"/>
    <mergeCell ref="B14:K14"/>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A5045-A6AF-4CC6-A14B-AFA75C2EF15B}">
  <dimension ref="A1:K23"/>
  <sheetViews>
    <sheetView workbookViewId="0">
      <selection activeCell="B2" sqref="B2"/>
    </sheetView>
  </sheetViews>
  <sheetFormatPr defaultColWidth="8.88671875" defaultRowHeight="14.4" x14ac:dyDescent="0.3"/>
  <cols>
    <col min="1" max="1" width="29.33203125" style="5" customWidth="1"/>
    <col min="2" max="2" width="16.33203125" style="5" bestFit="1" customWidth="1"/>
    <col min="3" max="3" width="11.88671875" style="5" bestFit="1" customWidth="1"/>
    <col min="4" max="4" width="29.5546875" style="5" customWidth="1"/>
    <col min="5" max="5" width="11" style="5" customWidth="1"/>
    <col min="6" max="6" width="10.33203125" style="5" bestFit="1" customWidth="1"/>
    <col min="7" max="7" width="15.33203125" style="5" bestFit="1" customWidth="1"/>
    <col min="8" max="8" width="15.44140625" style="5" bestFit="1" customWidth="1"/>
    <col min="9" max="9" width="15.88671875" style="5" customWidth="1"/>
    <col min="10" max="10" width="18.44140625" style="5" bestFit="1" customWidth="1"/>
    <col min="11" max="11" width="27.6640625" style="5" bestFit="1" customWidth="1"/>
    <col min="12" max="12" width="10.88671875" style="5" customWidth="1"/>
    <col min="13" max="13" width="12.109375" style="5" customWidth="1"/>
    <col min="14" max="14" width="69.109375" style="5" customWidth="1"/>
    <col min="15" max="16384" width="8.88671875" style="5"/>
  </cols>
  <sheetData>
    <row r="1" spans="1:11" ht="59.4" x14ac:dyDescent="0.3">
      <c r="A1" s="81"/>
      <c r="B1" s="71" t="s">
        <v>127</v>
      </c>
      <c r="C1" s="71" t="s">
        <v>67</v>
      </c>
      <c r="D1" s="71" t="s">
        <v>109</v>
      </c>
      <c r="E1" s="62" t="s">
        <v>102</v>
      </c>
      <c r="F1" s="72" t="s">
        <v>110</v>
      </c>
      <c r="G1" s="71" t="s">
        <v>90</v>
      </c>
      <c r="H1" s="62" t="s">
        <v>106</v>
      </c>
      <c r="I1" s="62" t="s">
        <v>107</v>
      </c>
      <c r="J1" s="71" t="s">
        <v>91</v>
      </c>
      <c r="K1" s="71" t="s">
        <v>92</v>
      </c>
    </row>
    <row r="2" spans="1:11" x14ac:dyDescent="0.3">
      <c r="A2" s="82" t="s">
        <v>48</v>
      </c>
      <c r="B2" s="79"/>
      <c r="C2" s="73">
        <f>(B2*12)/365</f>
        <v>0</v>
      </c>
      <c r="D2" s="85">
        <v>58.6</v>
      </c>
      <c r="E2" s="9"/>
      <c r="F2" s="73">
        <f>D2*E2</f>
        <v>0</v>
      </c>
      <c r="G2" s="73">
        <f>C2-F2</f>
        <v>0</v>
      </c>
      <c r="H2" s="80">
        <v>0</v>
      </c>
      <c r="I2" s="73">
        <f>H2*G2</f>
        <v>0</v>
      </c>
      <c r="J2" s="9"/>
      <c r="K2" s="65">
        <f>I2*J2</f>
        <v>0</v>
      </c>
    </row>
    <row r="4" spans="1:11" x14ac:dyDescent="0.3">
      <c r="A4" s="83"/>
      <c r="B4" s="63"/>
      <c r="C4" s="120" t="s">
        <v>10</v>
      </c>
      <c r="D4" s="121"/>
    </row>
    <row r="5" spans="1:11" ht="16.2" x14ac:dyDescent="0.3">
      <c r="A5" s="84"/>
      <c r="B5" s="64"/>
      <c r="C5" s="117" t="s">
        <v>51</v>
      </c>
      <c r="D5" s="117"/>
    </row>
    <row r="6" spans="1:11" x14ac:dyDescent="0.3">
      <c r="B6" s="65"/>
      <c r="C6" s="117" t="s">
        <v>11</v>
      </c>
      <c r="D6" s="117"/>
    </row>
    <row r="9" spans="1:11" x14ac:dyDescent="0.3">
      <c r="C9" s="8"/>
    </row>
    <row r="11" spans="1:11" ht="45.6" customHeight="1" x14ac:dyDescent="0.3">
      <c r="A11" s="114" t="s">
        <v>55</v>
      </c>
      <c r="B11" s="119" t="s">
        <v>129</v>
      </c>
      <c r="C11" s="119"/>
      <c r="D11" s="119"/>
      <c r="E11" s="119"/>
      <c r="F11" s="119"/>
      <c r="G11" s="119"/>
      <c r="H11" s="119"/>
      <c r="I11" s="119"/>
    </row>
    <row r="12" spans="1:11" x14ac:dyDescent="0.3">
      <c r="A12" s="115"/>
      <c r="B12" s="119" t="s">
        <v>116</v>
      </c>
      <c r="C12" s="119"/>
      <c r="D12" s="119"/>
      <c r="E12" s="119"/>
      <c r="F12" s="119"/>
      <c r="G12" s="119"/>
      <c r="H12" s="119"/>
      <c r="I12" s="119"/>
    </row>
    <row r="13" spans="1:11" ht="16.2" customHeight="1" x14ac:dyDescent="0.3">
      <c r="A13" s="115"/>
      <c r="B13" s="128" t="s">
        <v>103</v>
      </c>
      <c r="C13" s="129"/>
      <c r="D13" s="129"/>
      <c r="E13" s="129"/>
      <c r="F13" s="129"/>
      <c r="G13" s="129"/>
      <c r="H13" s="129"/>
      <c r="I13" s="130"/>
    </row>
    <row r="14" spans="1:11" ht="16.2" customHeight="1" x14ac:dyDescent="0.3">
      <c r="A14" s="115"/>
      <c r="B14" s="118" t="s">
        <v>104</v>
      </c>
      <c r="C14" s="118"/>
      <c r="D14" s="118"/>
      <c r="E14" s="118"/>
      <c r="F14" s="118"/>
      <c r="G14" s="118"/>
      <c r="H14" s="118"/>
      <c r="I14" s="118"/>
    </row>
    <row r="15" spans="1:11" x14ac:dyDescent="0.3">
      <c r="A15" s="116"/>
      <c r="B15" s="125" t="s">
        <v>105</v>
      </c>
      <c r="C15" s="126"/>
      <c r="D15" s="126"/>
      <c r="E15" s="126"/>
      <c r="F15" s="126"/>
      <c r="G15" s="126"/>
      <c r="H15" s="126"/>
      <c r="I15" s="127"/>
    </row>
    <row r="17" spans="1:10" ht="43.2" x14ac:dyDescent="0.3">
      <c r="A17" s="74" t="s">
        <v>93</v>
      </c>
      <c r="B17" s="74" t="s">
        <v>94</v>
      </c>
      <c r="C17" s="74" t="s">
        <v>100</v>
      </c>
      <c r="D17" s="123" t="s">
        <v>47</v>
      </c>
      <c r="E17" s="123"/>
      <c r="F17" s="123"/>
      <c r="G17" s="123"/>
      <c r="H17" s="123"/>
      <c r="I17" s="123"/>
      <c r="J17" s="123"/>
    </row>
    <row r="18" spans="1:10" x14ac:dyDescent="0.3">
      <c r="A18" s="75" t="s">
        <v>95</v>
      </c>
      <c r="B18" s="76">
        <v>0.35</v>
      </c>
      <c r="C18" s="77"/>
      <c r="D18" s="122" t="s">
        <v>122</v>
      </c>
      <c r="E18" s="122"/>
      <c r="F18" s="122"/>
      <c r="G18" s="122"/>
      <c r="H18" s="122"/>
      <c r="I18" s="122"/>
      <c r="J18" s="122"/>
    </row>
    <row r="19" spans="1:10" x14ac:dyDescent="0.3">
      <c r="A19" s="75" t="s">
        <v>96</v>
      </c>
      <c r="B19" s="76">
        <v>0.35</v>
      </c>
      <c r="C19" s="77"/>
      <c r="D19" s="122" t="s">
        <v>123</v>
      </c>
      <c r="E19" s="122"/>
      <c r="F19" s="122"/>
      <c r="G19" s="122"/>
      <c r="H19" s="122"/>
      <c r="I19" s="122"/>
      <c r="J19" s="122"/>
    </row>
    <row r="20" spans="1:10" x14ac:dyDescent="0.3">
      <c r="A20" s="75" t="s">
        <v>97</v>
      </c>
      <c r="B20" s="76" t="s">
        <v>49</v>
      </c>
      <c r="C20" s="77" t="s">
        <v>101</v>
      </c>
      <c r="D20" s="122" t="s">
        <v>50</v>
      </c>
      <c r="E20" s="122"/>
      <c r="F20" s="122"/>
      <c r="G20" s="122"/>
      <c r="H20" s="122"/>
      <c r="I20" s="122"/>
      <c r="J20" s="122"/>
    </row>
    <row r="21" spans="1:10" ht="27.6" customHeight="1" x14ac:dyDescent="0.3">
      <c r="A21" s="75" t="s">
        <v>98</v>
      </c>
      <c r="B21" s="76">
        <v>0.08</v>
      </c>
      <c r="C21" s="77"/>
      <c r="D21" s="124" t="s">
        <v>124</v>
      </c>
      <c r="E21" s="124"/>
      <c r="F21" s="124"/>
      <c r="G21" s="124"/>
      <c r="H21" s="124"/>
      <c r="I21" s="124"/>
      <c r="J21" s="124"/>
    </row>
    <row r="22" spans="1:10" x14ac:dyDescent="0.3">
      <c r="A22" s="75" t="s">
        <v>99</v>
      </c>
      <c r="B22" s="75"/>
      <c r="C22" s="77"/>
      <c r="D22" s="122" t="s">
        <v>125</v>
      </c>
      <c r="E22" s="122"/>
      <c r="F22" s="122"/>
      <c r="G22" s="122"/>
      <c r="H22" s="122"/>
      <c r="I22" s="122"/>
      <c r="J22" s="122"/>
    </row>
    <row r="23" spans="1:10" x14ac:dyDescent="0.3">
      <c r="A23" s="78" t="s">
        <v>52</v>
      </c>
      <c r="B23" s="22"/>
      <c r="C23" s="22"/>
      <c r="D23" s="22"/>
      <c r="E23" s="22"/>
      <c r="F23" s="22"/>
      <c r="G23" s="22"/>
      <c r="H23" s="22"/>
      <c r="I23" s="22"/>
      <c r="J23" s="22"/>
    </row>
  </sheetData>
  <sheetProtection selectLockedCells="1"/>
  <mergeCells count="15">
    <mergeCell ref="A11:A15"/>
    <mergeCell ref="B15:I15"/>
    <mergeCell ref="B13:I13"/>
    <mergeCell ref="C5:D5"/>
    <mergeCell ref="C6:D6"/>
    <mergeCell ref="C4:D4"/>
    <mergeCell ref="B11:I11"/>
    <mergeCell ref="B12:I12"/>
    <mergeCell ref="D22:J22"/>
    <mergeCell ref="D17:J17"/>
    <mergeCell ref="D18:J18"/>
    <mergeCell ref="D19:J19"/>
    <mergeCell ref="D20:J20"/>
    <mergeCell ref="D21:J21"/>
    <mergeCell ref="B14:I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93306-7D37-46BB-94F6-154184E21663}">
  <dimension ref="A1:M25"/>
  <sheetViews>
    <sheetView zoomScale="90" zoomScaleNormal="90" workbookViewId="0">
      <selection activeCell="D3" sqref="D3"/>
    </sheetView>
  </sheetViews>
  <sheetFormatPr defaultColWidth="8.88671875" defaultRowHeight="14.4" x14ac:dyDescent="0.3"/>
  <cols>
    <col min="1" max="1" width="10.44140625" style="5" bestFit="1" customWidth="1"/>
    <col min="2" max="2" width="16.33203125" style="5" bestFit="1" customWidth="1"/>
    <col min="3" max="3" width="43.109375" style="5" bestFit="1" customWidth="1"/>
    <col min="4" max="4" width="17.6640625" style="5" bestFit="1" customWidth="1"/>
    <col min="5" max="5" width="11.109375" style="5" bestFit="1" customWidth="1"/>
    <col min="6" max="6" width="12.88671875" style="5" customWidth="1"/>
    <col min="7" max="7" width="13.5546875" style="5" customWidth="1"/>
    <col min="8" max="8" width="12.44140625" style="5" customWidth="1"/>
    <col min="9" max="9" width="15.5546875" style="5" bestFit="1" customWidth="1"/>
    <col min="10" max="10" width="11.44140625" style="5" bestFit="1" customWidth="1"/>
    <col min="11" max="11" width="26.33203125" style="5" bestFit="1" customWidth="1"/>
    <col min="12" max="12" width="15.5546875" style="5" customWidth="1"/>
    <col min="13" max="13" width="33.109375" style="5" bestFit="1" customWidth="1"/>
    <col min="14" max="16384" width="8.88671875" style="5"/>
  </cols>
  <sheetData>
    <row r="1" spans="1:13" s="81" customFormat="1" ht="86.4" x14ac:dyDescent="0.3">
      <c r="A1" s="105"/>
      <c r="B1" s="71" t="s">
        <v>84</v>
      </c>
      <c r="C1" s="71" t="s">
        <v>85</v>
      </c>
      <c r="D1" s="71" t="s">
        <v>86</v>
      </c>
      <c r="E1" s="71" t="s">
        <v>87</v>
      </c>
      <c r="F1" s="71" t="s">
        <v>111</v>
      </c>
      <c r="G1" s="71" t="s">
        <v>113</v>
      </c>
      <c r="H1" s="71" t="s">
        <v>112</v>
      </c>
      <c r="I1" s="71" t="s">
        <v>114</v>
      </c>
      <c r="J1" s="62" t="s">
        <v>102</v>
      </c>
      <c r="K1" s="71" t="s">
        <v>108</v>
      </c>
      <c r="L1" s="71" t="s">
        <v>88</v>
      </c>
      <c r="M1" s="71" t="s">
        <v>89</v>
      </c>
    </row>
    <row r="2" spans="1:13" x14ac:dyDescent="0.3">
      <c r="A2" s="75" t="s">
        <v>69</v>
      </c>
      <c r="B2" s="9"/>
      <c r="C2" s="107">
        <f>IFERROR(B14/365,0)</f>
        <v>0</v>
      </c>
      <c r="D2" s="80"/>
      <c r="E2" s="107">
        <f>IFERROR(C2*D2,0)</f>
        <v>0</v>
      </c>
      <c r="F2" s="9"/>
      <c r="G2" s="9"/>
      <c r="H2" s="64">
        <f>G2*20</f>
        <v>0</v>
      </c>
      <c r="I2" s="64">
        <v>58.6</v>
      </c>
      <c r="J2" s="9"/>
      <c r="K2" s="64">
        <f>I2*J2</f>
        <v>0</v>
      </c>
      <c r="L2" s="64">
        <f>(F2+H2)*K2</f>
        <v>0</v>
      </c>
      <c r="M2" s="65">
        <f>E2-L2</f>
        <v>0</v>
      </c>
    </row>
    <row r="3" spans="1:13" x14ac:dyDescent="0.3">
      <c r="A3" s="75" t="s">
        <v>70</v>
      </c>
      <c r="B3" s="86"/>
    </row>
    <row r="4" spans="1:13" x14ac:dyDescent="0.3">
      <c r="A4" s="75" t="s">
        <v>71</v>
      </c>
      <c r="B4" s="9"/>
    </row>
    <row r="5" spans="1:13" x14ac:dyDescent="0.3">
      <c r="A5" s="75" t="s">
        <v>72</v>
      </c>
      <c r="B5" s="9"/>
    </row>
    <row r="6" spans="1:13" x14ac:dyDescent="0.3">
      <c r="A6" s="75" t="s">
        <v>73</v>
      </c>
      <c r="B6" s="9"/>
    </row>
    <row r="7" spans="1:13" x14ac:dyDescent="0.3">
      <c r="A7" s="75" t="s">
        <v>74</v>
      </c>
      <c r="B7" s="9"/>
    </row>
    <row r="8" spans="1:13" x14ac:dyDescent="0.3">
      <c r="A8" s="75" t="s">
        <v>75</v>
      </c>
      <c r="B8" s="9"/>
    </row>
    <row r="9" spans="1:13" x14ac:dyDescent="0.3">
      <c r="A9" s="75" t="s">
        <v>76</v>
      </c>
      <c r="B9" s="9"/>
    </row>
    <row r="10" spans="1:13" x14ac:dyDescent="0.3">
      <c r="A10" s="75" t="s">
        <v>77</v>
      </c>
      <c r="B10" s="9"/>
    </row>
    <row r="11" spans="1:13" x14ac:dyDescent="0.3">
      <c r="A11" s="75" t="s">
        <v>78</v>
      </c>
      <c r="B11" s="9"/>
    </row>
    <row r="12" spans="1:13" x14ac:dyDescent="0.3">
      <c r="A12" s="75" t="s">
        <v>79</v>
      </c>
      <c r="B12" s="9"/>
    </row>
    <row r="13" spans="1:13" x14ac:dyDescent="0.3">
      <c r="A13" s="75" t="s">
        <v>80</v>
      </c>
      <c r="B13" s="9"/>
    </row>
    <row r="14" spans="1:13" x14ac:dyDescent="0.3">
      <c r="A14" s="106" t="s">
        <v>81</v>
      </c>
      <c r="B14" s="64">
        <f>SUM(B2:B13)</f>
        <v>0</v>
      </c>
    </row>
    <row r="16" spans="1:13" x14ac:dyDescent="0.3">
      <c r="B16" s="63"/>
      <c r="C16" s="117" t="s">
        <v>56</v>
      </c>
      <c r="D16" s="117"/>
    </row>
    <row r="17" spans="1:11" x14ac:dyDescent="0.3">
      <c r="B17" s="64"/>
      <c r="C17" s="117" t="s">
        <v>57</v>
      </c>
      <c r="D17" s="117"/>
    </row>
    <row r="18" spans="1:11" x14ac:dyDescent="0.3">
      <c r="B18" s="65"/>
      <c r="C18" s="117" t="s">
        <v>11</v>
      </c>
      <c r="D18" s="117"/>
    </row>
    <row r="23" spans="1:11" ht="16.2" customHeight="1" x14ac:dyDescent="0.3">
      <c r="A23" s="131" t="s">
        <v>55</v>
      </c>
      <c r="B23" s="128" t="s">
        <v>115</v>
      </c>
      <c r="C23" s="129"/>
      <c r="D23" s="129"/>
      <c r="E23" s="129"/>
      <c r="F23" s="129"/>
      <c r="G23" s="129"/>
      <c r="H23" s="129"/>
      <c r="I23" s="129"/>
      <c r="J23" s="129"/>
      <c r="K23" s="130"/>
    </row>
    <row r="24" spans="1:11" x14ac:dyDescent="0.3">
      <c r="A24" s="132"/>
      <c r="B24" s="125" t="s">
        <v>116</v>
      </c>
      <c r="C24" s="126"/>
      <c r="D24" s="126"/>
      <c r="E24" s="126"/>
      <c r="F24" s="126"/>
      <c r="G24" s="126"/>
      <c r="H24" s="126"/>
      <c r="I24" s="126"/>
      <c r="J24" s="126"/>
      <c r="K24" s="127"/>
    </row>
    <row r="25" spans="1:11" x14ac:dyDescent="0.3">
      <c r="A25" s="133"/>
      <c r="B25" s="125" t="s">
        <v>103</v>
      </c>
      <c r="C25" s="126"/>
      <c r="D25" s="126"/>
      <c r="E25" s="126"/>
      <c r="F25" s="126"/>
      <c r="G25" s="126"/>
      <c r="H25" s="126"/>
      <c r="I25" s="126"/>
      <c r="J25" s="126"/>
      <c r="K25" s="127"/>
    </row>
  </sheetData>
  <sheetProtection selectLockedCells="1"/>
  <mergeCells count="7">
    <mergeCell ref="A23:A25"/>
    <mergeCell ref="C16:D16"/>
    <mergeCell ref="C17:D17"/>
    <mergeCell ref="C18:D18"/>
    <mergeCell ref="B23:K23"/>
    <mergeCell ref="B24:K24"/>
    <mergeCell ref="B25:K25"/>
  </mergeCells>
  <phoneticPr fontId="17" type="noConversion"/>
  <pageMargins left="0.7" right="0.7" top="0.75" bottom="0.75" header="0.3" footer="0.3"/>
  <pageSetup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Cost Effectiveness</vt:lpstr>
      <vt:lpstr>Indoor Savings</vt:lpstr>
      <vt:lpstr>Outdoor Savings</vt:lpstr>
      <vt:lpstr>Flushing Reduction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 C. Madden</dc:creator>
  <cp:lastModifiedBy>Cassidy Hampton</cp:lastModifiedBy>
  <cp:lastPrinted>2020-04-17T16:12:24Z</cp:lastPrinted>
  <dcterms:created xsi:type="dcterms:W3CDTF">2019-02-06T21:03:40Z</dcterms:created>
  <dcterms:modified xsi:type="dcterms:W3CDTF">2020-07-24T17:26:09Z</dcterms:modified>
</cp:coreProperties>
</file>